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9" firstSheet="1" activeTab="2"/>
  </bookViews>
  <sheets>
    <sheet name="20年1月后有行政处罚纪录单位明细" sheetId="6" state="hidden" r:id="rId1"/>
    <sheet name="2021年11月-2022年3月旅行社组织国内游客在厦住宿补助" sheetId="1" r:id="rId2"/>
    <sheet name="2021年12月至2022年3月旅行社组织研学活动奖励申请审核" sheetId="12" r:id="rId3"/>
    <sheet name="汇总表 (2)" sheetId="11" state="hidden" r:id="rId4"/>
    <sheet name="住宿奖励补助明细" sheetId="5" state="hidden" r:id="rId5"/>
    <sheet name="住宿奖励补助明细 (2)" sheetId="10" state="hidden" r:id="rId6"/>
    <sheet name="Sheet3" sheetId="7" state="hidden" r:id="rId7"/>
    <sheet name="新入库、在库、退库单位" sheetId="8" state="hidden" r:id="rId8"/>
  </sheets>
  <externalReferences>
    <externalReference r:id="rId9"/>
    <externalReference r:id="rId10"/>
  </externalReferences>
  <definedNames>
    <definedName name="_xlnm._FilterDatabase" localSheetId="0" hidden="1">'20年1月后有行政处罚纪录单位明细'!$A$4:$N$36</definedName>
    <definedName name="_xlnm._FilterDatabase" localSheetId="1" hidden="1">'2021年11月-2022年3月旅行社组织国内游客在厦住宿补助'!$B$4:$H$24</definedName>
    <definedName name="_xlnm._FilterDatabase" localSheetId="3" hidden="1">'汇总表 (2)'!$A$4:$P$36</definedName>
    <definedName name="_xlnm._FilterDatabase" localSheetId="4" hidden="1">住宿奖励补助明细!$A$6:$AC$504</definedName>
    <definedName name="_xlnm._FilterDatabase" localSheetId="5" hidden="1">'住宿奖励补助明细 (2)'!$A$5:$AA$504</definedName>
    <definedName name="_xlnm._FilterDatabase" localSheetId="7" hidden="1">新入库、在库、退库单位!$A$1:$B$278</definedName>
    <definedName name="_xlnm.Print_Area" localSheetId="1">'2021年11月-2022年3月旅行社组织国内游客在厦住宿补助'!$B$1:$H$24</definedName>
    <definedName name="_xlnm.Print_Area" localSheetId="4">住宿奖励补助明细!$D$1:$T$505</definedName>
    <definedName name="_xlnm.Print_Area" localSheetId="5">'住宿奖励补助明细 (2)'!$C$1:$R$503</definedName>
    <definedName name="_xlnm.Print_Titles" localSheetId="4">住宿奖励补助明细!$5:$6</definedName>
  </definedNames>
  <calcPr calcId="144525"/>
</workbook>
</file>

<file path=xl/sharedStrings.xml><?xml version="1.0" encoding="utf-8"?>
<sst xmlns="http://schemas.openxmlformats.org/spreadsheetml/2006/main" count="5658" uniqueCount="1371">
  <si>
    <t>2020年1月1日后有罚款以上行政处罚记录申请单位明细</t>
  </si>
  <si>
    <t>序号</t>
  </si>
  <si>
    <t>单位名称</t>
  </si>
  <si>
    <t>团队数量</t>
  </si>
  <si>
    <t>申请金额</t>
  </si>
  <si>
    <t>纸质</t>
  </si>
  <si>
    <t>电子</t>
  </si>
  <si>
    <t>联系人</t>
  </si>
  <si>
    <t>联系电话</t>
  </si>
  <si>
    <t>备注</t>
  </si>
  <si>
    <t>处罚时间</t>
  </si>
  <si>
    <t>违法行为类型</t>
  </si>
  <si>
    <t>处罚内容</t>
  </si>
  <si>
    <t xml:space="preserve">厦门汇旅旅行社有限公司            </t>
  </si>
  <si>
    <t>✔</t>
  </si>
  <si>
    <t>厦门麒轩旅行社有限公司</t>
  </si>
  <si>
    <t>龚丽萍</t>
  </si>
  <si>
    <t>1、2022年3月28日
2、2021年6月1日</t>
  </si>
  <si>
    <t>1、与旅游者签订旅游合同未载明《旅行社条例》规定事项；
2、安排未取得导游证的人员提供导游服务</t>
  </si>
  <si>
    <t>1、罚款2万；
2、没收违法所得330元，罚款5000元。</t>
  </si>
  <si>
    <t>厦门海上明珠国际旅行社有限公司</t>
  </si>
  <si>
    <t>罗秀英</t>
  </si>
  <si>
    <t>厦门海外环球国际旅行社有限公司</t>
  </si>
  <si>
    <t>厦门信天游国际旅行社有限公司</t>
  </si>
  <si>
    <t>厦门疆途国际旅行社有限公司</t>
  </si>
  <si>
    <t>以不合理低价组织旅游活动，诱骗旅游者并通过安排购物获取回扣等不当利益</t>
  </si>
  <si>
    <t>责令改正，罚款五万元</t>
  </si>
  <si>
    <t>厦门市兴华东旅行社有限公司</t>
  </si>
  <si>
    <t>厦门合意游假期国际旅行社有限公司</t>
  </si>
  <si>
    <t>厦门佳景国际旅行社有限公司</t>
  </si>
  <si>
    <t>厦门妙途国际旅行社有限公司</t>
  </si>
  <si>
    <t>玩美（福建）国际旅游集团有限公司</t>
  </si>
  <si>
    <t>福建奥蓝际德旅行社有限公司</t>
  </si>
  <si>
    <t>厦门逍遥游国际旅行社有限公司</t>
  </si>
  <si>
    <t>厦门金花假期国际旅行社有限公司</t>
  </si>
  <si>
    <t>厦门神畅国际旅行社有限公司</t>
  </si>
  <si>
    <t>厦门天天周游国际旅行社有限公司</t>
  </si>
  <si>
    <t>厦门市闽之旅国际旅行社有限公司</t>
  </si>
  <si>
    <t>厦门恩途国际旅行社有限公司</t>
  </si>
  <si>
    <t>厦门馨海国际旅行社有限公司</t>
  </si>
  <si>
    <t>厦门游通天下国际旅行社有限公司</t>
  </si>
  <si>
    <t>福建超越未来国际旅行社有限公司</t>
  </si>
  <si>
    <t>旅行社未向临时聘用的导游支付导游服务费用，</t>
  </si>
  <si>
    <t>没收违法所得167.4元，罚款5000元。</t>
  </si>
  <si>
    <t>厦门海之旅国际旅行社有限公司</t>
  </si>
  <si>
    <t>厦门建发国际旅行社集团有限公司</t>
  </si>
  <si>
    <t>福建省佰廉国际旅行社有限公司</t>
  </si>
  <si>
    <t>厦门随往国际旅行社有限公司</t>
  </si>
  <si>
    <t>《中华人民共和国发票管理办法》第三十五条第一款第（一）项（未按照规定开具发票）</t>
  </si>
  <si>
    <t>罚款10000元</t>
  </si>
  <si>
    <t>港中旅（厦门）国际旅行社有限公司</t>
  </si>
  <si>
    <t>厦门众合国际旅行社有限公司</t>
  </si>
  <si>
    <t>厦门悠行旅行社有限公司</t>
  </si>
  <si>
    <t>厦门棒糖旅行社有限公司</t>
  </si>
  <si>
    <t>厦门厦旅国际旅行社有限公司</t>
  </si>
  <si>
    <t>厦门利德集团有限公司</t>
  </si>
  <si>
    <t>合计</t>
  </si>
  <si>
    <t>2021年11月-2022年3月旅行社组织国内游客在厦住宿补助审核结果</t>
  </si>
  <si>
    <t>申请情况</t>
  </si>
  <si>
    <t>审核情况</t>
  </si>
  <si>
    <t>审核团队数量</t>
  </si>
  <si>
    <t>审核金额</t>
  </si>
  <si>
    <t>旅游团队不符合补助条件</t>
  </si>
  <si>
    <t>2021年、2022年受到旅游行政处罚</t>
  </si>
  <si>
    <t>2021年受到旅游行政处罚</t>
  </si>
  <si>
    <t>2021年12月至2022年3月旅行社组织研学活动奖励审核结果</t>
  </si>
  <si>
    <t>申请单位名称</t>
  </si>
  <si>
    <t>团队     数量</t>
  </si>
  <si>
    <t>申报团队人数</t>
  </si>
  <si>
    <t>消费                金额（元）</t>
  </si>
  <si>
    <t>申报奖励        金额（元）</t>
  </si>
  <si>
    <t>审定人数</t>
  </si>
  <si>
    <t>审定            金额（元）</t>
  </si>
  <si>
    <t>厦门顶上乡村旅行社有限公司</t>
  </si>
  <si>
    <t>百利种苗基地非我市“研学实践教育营地”或“研学实践教育基地”，扣除“百利种苗基地”入园团队人数后，团队总人数为441人，未达500人以上。</t>
  </si>
  <si>
    <t>旅行社组织国内游客在厦住宿补助申请情况</t>
  </si>
  <si>
    <t>审核问题</t>
  </si>
  <si>
    <t>2020年1月1日后有行政处罚记录</t>
  </si>
  <si>
    <t>关立波</t>
  </si>
  <si>
    <t>18030117097</t>
  </si>
  <si>
    <t>伍希</t>
  </si>
  <si>
    <t>18150363585</t>
  </si>
  <si>
    <t>13779954071</t>
  </si>
  <si>
    <t>陈泗海</t>
  </si>
  <si>
    <t>13859905079</t>
  </si>
  <si>
    <t>许玲娜</t>
  </si>
  <si>
    <t>18906000845</t>
  </si>
  <si>
    <t>补助表编号非统一编号；住宿总表非原件，盛之乡总表非公章</t>
  </si>
  <si>
    <t>李奇</t>
  </si>
  <si>
    <t>18965181856</t>
  </si>
  <si>
    <t>序号1为10月团队，结束日期10月28日</t>
  </si>
  <si>
    <t>罗文清</t>
  </si>
  <si>
    <t>13850090870</t>
  </si>
  <si>
    <t>汪国海</t>
  </si>
  <si>
    <t>15980929433</t>
  </si>
  <si>
    <t>无住宿总表，没有游客清单。第二个团没有景区入园证明，团队编号与补助表不一致</t>
  </si>
  <si>
    <t>许凤娟</t>
  </si>
  <si>
    <t>18060958568</t>
  </si>
  <si>
    <t>林丽琴</t>
  </si>
  <si>
    <t>13306050885</t>
  </si>
  <si>
    <t>瑞颐非公章，团队未注明房间数</t>
  </si>
  <si>
    <t>陈隆</t>
  </si>
  <si>
    <t>13950163187</t>
  </si>
  <si>
    <t>康莱德、瑞颐酒店住宿总表非公章</t>
  </si>
  <si>
    <t>奖励金额计算错误</t>
  </si>
  <si>
    <t>周燕梅</t>
  </si>
  <si>
    <t>13328751211</t>
  </si>
  <si>
    <t>集美鳌园，非收费景区</t>
  </si>
  <si>
    <t>翁灿伟</t>
  </si>
  <si>
    <t>18950061576</t>
  </si>
  <si>
    <t>1、序号16无游客名单；2、瑞颐酒店住宿总表非公章</t>
  </si>
  <si>
    <t>10月跨11月团队无住宿资料，</t>
  </si>
  <si>
    <t>就现有资料审核，不再补充</t>
  </si>
  <si>
    <t>瑞颐酒店非公章</t>
  </si>
  <si>
    <t>杨丹</t>
  </si>
  <si>
    <t>13599531377</t>
  </si>
  <si>
    <t>瑞颐酒店非公章，翔鹭无住宿总表</t>
  </si>
  <si>
    <t>返回汇总页</t>
  </si>
  <si>
    <t>2021年11月至2022年3月旅行社组织国内游客在厦住宿补助申请审核明细表</t>
  </si>
  <si>
    <t>×</t>
  </si>
  <si>
    <t>申请单位：</t>
  </si>
  <si>
    <t>申请单位</t>
  </si>
  <si>
    <t>团队统一编号</t>
  </si>
  <si>
    <t>团队人数</t>
  </si>
  <si>
    <t>入住酒店</t>
  </si>
  <si>
    <t>申报数</t>
  </si>
  <si>
    <t>入住时间</t>
  </si>
  <si>
    <t>退房时间</t>
  </si>
  <si>
    <t>是否符合</t>
  </si>
  <si>
    <t>审定金额</t>
  </si>
  <si>
    <t>金额变动</t>
  </si>
  <si>
    <t>电子行程单</t>
  </si>
  <si>
    <t>景区入园证明材料</t>
  </si>
  <si>
    <t>在厦住宿证明材料</t>
  </si>
  <si>
    <t>房间数</t>
  </si>
  <si>
    <t>住宿过夜数</t>
  </si>
  <si>
    <r>
      <rPr>
        <sz val="14"/>
        <color theme="1"/>
        <rFont val="方正仿宋"/>
        <charset val="134"/>
      </rPr>
      <t xml:space="preserve">申报补助金额  </t>
    </r>
    <r>
      <rPr>
        <sz val="14"/>
        <color theme="1"/>
        <rFont val="Times New Roman"/>
        <charset val="134"/>
      </rPr>
      <t>(</t>
    </r>
    <r>
      <rPr>
        <sz val="14"/>
        <color theme="1"/>
        <rFont val="方正仿宋"/>
        <charset val="134"/>
      </rPr>
      <t>万元）</t>
    </r>
  </si>
  <si>
    <t>晚数</t>
  </si>
  <si>
    <t>金额</t>
  </si>
  <si>
    <t>景区订单截图</t>
  </si>
  <si>
    <t>鼓浪屿船票截图</t>
  </si>
  <si>
    <t>住宿明细</t>
  </si>
  <si>
    <t>发票复印件</t>
  </si>
  <si>
    <t>住宿总表</t>
  </si>
  <si>
    <t>GD27MPZ1JE02</t>
  </si>
  <si>
    <t>QZXMLY2021110801</t>
  </si>
  <si>
    <t>厦门禹洲酒店投资管理有限公司
（厦门禹洲温德姆至尊豪廷酒店）</t>
  </si>
  <si>
    <t>是</t>
  </si>
  <si>
    <t>GD36593DIL08</t>
  </si>
  <si>
    <t>qzxmly2021111501</t>
  </si>
  <si>
    <t>GD42S1UF4I16</t>
  </si>
  <si>
    <t>华业（厦门）酒店有限公司
厦门泛太平洋酒店</t>
  </si>
  <si>
    <t>GD11WHRAJQ66</t>
  </si>
  <si>
    <t>厦门市皓晖酒店</t>
  </si>
  <si>
    <t>受罚款以上处罚企业</t>
  </si>
  <si>
    <t>否</t>
  </si>
  <si>
    <t>GD88R1ZFLT68</t>
  </si>
  <si>
    <t>厦门凯斯酒店有限公司</t>
  </si>
  <si>
    <t>GD81JQFOTT44</t>
  </si>
  <si>
    <t>厦门颐璟花园酒店管理有限公司</t>
  </si>
  <si>
    <t>RJ868I58FU90</t>
  </si>
  <si>
    <t>厦门东方酒店有限公司</t>
  </si>
  <si>
    <t>GD28JJN3ZN76</t>
  </si>
  <si>
    <t>厦门格林东方（原莲花和颐</t>
  </si>
  <si>
    <t>10月跨11月</t>
  </si>
  <si>
    <t>厦门马哥孛罗东方大酒店</t>
  </si>
  <si>
    <t>GD93IM9NT413</t>
  </si>
  <si>
    <t>厦门泰谷酒店</t>
  </si>
  <si>
    <t>GD53O6PMKY17</t>
  </si>
  <si>
    <t>GD564HFJTP51</t>
  </si>
  <si>
    <t>厦门海沧正元希尔顿逸林酒店</t>
  </si>
  <si>
    <t>GD40COL5GV20</t>
  </si>
  <si>
    <t>厦门欢朋大酒店</t>
  </si>
  <si>
    <t>GD60DY9JU736</t>
  </si>
  <si>
    <t>厦门海沧万怡、厦门天元酒店</t>
  </si>
  <si>
    <t>GD18YCUVQA67</t>
  </si>
  <si>
    <t>厦门天元大酒店</t>
  </si>
  <si>
    <t>GD15GKGTV150</t>
  </si>
  <si>
    <t>GD604DWB7H13</t>
  </si>
  <si>
    <t>厦门君泰酒店</t>
  </si>
  <si>
    <t>GD57R438S802</t>
  </si>
  <si>
    <t>GD86AACVGR05</t>
  </si>
  <si>
    <t>GD518FU0LX97</t>
  </si>
  <si>
    <t>厦门泛太平洋大酒店</t>
  </si>
  <si>
    <t>GD737U1DCI03</t>
  </si>
  <si>
    <t>GD69LZ3C1572</t>
  </si>
  <si>
    <t>厦门禹洲温德姆至尊豪廷大酒店</t>
  </si>
  <si>
    <t>GD73VR022428</t>
  </si>
  <si>
    <t>厦门华夏丽呈酒店</t>
  </si>
  <si>
    <t>GD76PRZILF14</t>
  </si>
  <si>
    <t>厦门君铭酒店（原金帝斑斓</t>
  </si>
  <si>
    <t>GD96M650XZ45</t>
  </si>
  <si>
    <t>GD95U36PWR50</t>
  </si>
  <si>
    <t>GD46NAQL5C23</t>
  </si>
  <si>
    <t>美伦皓辉酒店</t>
  </si>
  <si>
    <t>GD891NX0FT82</t>
  </si>
  <si>
    <t>喜来登酒店</t>
  </si>
  <si>
    <t>18间2晚，2间3晚，合计42间夜</t>
  </si>
  <si>
    <t>GD25LJB7A837</t>
  </si>
  <si>
    <t>厦门金威酒店</t>
  </si>
  <si>
    <t>景区入园，灵玲预订单，无对方盖章</t>
  </si>
  <si>
    <t>GD76T1ZM2G60</t>
  </si>
  <si>
    <t>家和春天酒店</t>
  </si>
  <si>
    <t>GD70R88ECY15</t>
  </si>
  <si>
    <t>GD882LD9N826</t>
  </si>
  <si>
    <t>GD070Y9JH885</t>
  </si>
  <si>
    <t>天天假期酒店</t>
  </si>
  <si>
    <t>GD31Y3AUQT82</t>
  </si>
  <si>
    <t>瑞颐大酒店</t>
  </si>
  <si>
    <t>GD03IUT8YI64</t>
  </si>
  <si>
    <t>和悦酒店</t>
  </si>
  <si>
    <t>GD33VKPLQ837</t>
  </si>
  <si>
    <t>康莱德/华尔道夫酒店</t>
  </si>
  <si>
    <t>GD336Z7ZZ595</t>
  </si>
  <si>
    <t>GD79ZWGV8S41</t>
  </si>
  <si>
    <t>GD6662OY6J41</t>
  </si>
  <si>
    <t>GD42ULRP3M23</t>
  </si>
  <si>
    <t>GD10USYT7Z04</t>
  </si>
  <si>
    <t>GD29B4KD7Q83</t>
  </si>
  <si>
    <t>华夏酒店</t>
  </si>
  <si>
    <t>GD27TMGM2O44</t>
  </si>
  <si>
    <t>泛太平洋</t>
  </si>
  <si>
    <t>GD02EYUSML66</t>
  </si>
  <si>
    <t>18人</t>
  </si>
  <si>
    <t>厦门华夏大酒店有限公司</t>
  </si>
  <si>
    <t>9间</t>
  </si>
  <si>
    <t>3晚</t>
  </si>
  <si>
    <t>GD32XX63T251</t>
  </si>
  <si>
    <t>泛太</t>
  </si>
  <si>
    <t>厦门长城宾馆</t>
  </si>
  <si>
    <t>GD41XQ5YLE95</t>
  </si>
  <si>
    <t>GD07KRY35O05</t>
  </si>
  <si>
    <t>瑞颐海景大酒店</t>
  </si>
  <si>
    <t>非游客</t>
  </si>
  <si>
    <t>GD92VKSHYC02</t>
  </si>
  <si>
    <t>GD77X0F7HD70</t>
  </si>
  <si>
    <t>GD252XU6MI60</t>
  </si>
  <si>
    <t>马哥</t>
  </si>
  <si>
    <t>苏桂兰非游客</t>
  </si>
  <si>
    <t>GD99K7Q6BA56</t>
  </si>
  <si>
    <t>第四晚不享受</t>
  </si>
  <si>
    <t>时代雅居</t>
  </si>
  <si>
    <t>GD927AVAWZ58</t>
  </si>
  <si>
    <t>GD40D63Y6782</t>
  </si>
  <si>
    <t>GD32O5H8EX77</t>
  </si>
  <si>
    <t>GD653SIP8G82</t>
  </si>
  <si>
    <t>GD42R0V4NJ94</t>
  </si>
  <si>
    <t>GD67N8W8WQ55</t>
  </si>
  <si>
    <t>8号9号入住，团期自10号开始</t>
  </si>
  <si>
    <t>GD45FXD3SG24</t>
  </si>
  <si>
    <t>GD78JJXCSG90</t>
  </si>
  <si>
    <t>GD39J2N16M30</t>
  </si>
  <si>
    <t>日航</t>
  </si>
  <si>
    <t>GD20UWRY7X38</t>
  </si>
  <si>
    <t>GD13TND20I80</t>
  </si>
  <si>
    <t>GD94ISP37726</t>
  </si>
  <si>
    <t>GD96ATNHFF88</t>
  </si>
  <si>
    <t>GD13M0V85J45</t>
  </si>
  <si>
    <t>GD872HFWME68</t>
  </si>
  <si>
    <t>GD424ZK56952</t>
  </si>
  <si>
    <t>GD51G2B7CY44</t>
  </si>
  <si>
    <t>GD03KCTYJM30</t>
  </si>
  <si>
    <t>王群 非游客</t>
  </si>
  <si>
    <t>GD91KIQM2K04</t>
  </si>
  <si>
    <t>GD85BJYQO150</t>
  </si>
  <si>
    <t>GD19Y25JC216</t>
  </si>
  <si>
    <t>GD08APQU4H51</t>
  </si>
  <si>
    <t>天元</t>
  </si>
  <si>
    <t>GD32YU7KYU33</t>
  </si>
  <si>
    <t>京僎颐豪</t>
  </si>
  <si>
    <t>GD41R0CDHZ58</t>
  </si>
  <si>
    <t>美仑皓晖</t>
  </si>
  <si>
    <t>GD20HP8JLI50</t>
  </si>
  <si>
    <t>康莱德</t>
  </si>
  <si>
    <t>GD44TYS9ML88</t>
  </si>
  <si>
    <t>瑞颐酒店</t>
  </si>
  <si>
    <t>10月跨11月团队</t>
  </si>
  <si>
    <t>GD27WAD00C41</t>
  </si>
  <si>
    <t>厦门枫悦大酒店</t>
  </si>
  <si>
    <t>GD45HBW6BZ27</t>
  </si>
  <si>
    <t>厦门康莱德酒店</t>
  </si>
  <si>
    <t>GD46PCLQ0H38</t>
  </si>
  <si>
    <t>美仑晧辉</t>
  </si>
  <si>
    <t>GD96H61LLY90</t>
  </si>
  <si>
    <t>GD71MPUP3E03</t>
  </si>
  <si>
    <t>GD00GE0PVZ25</t>
  </si>
  <si>
    <t>厦门汇广源朗豪酒店有限公司</t>
  </si>
  <si>
    <t>GD06ZY1JB022</t>
  </si>
  <si>
    <t>中华全国总工会厦门劳动模范疗休养中心（中华全国总工会厦门劳动模范培训中心）</t>
  </si>
  <si>
    <t>GD929L45B707</t>
  </si>
  <si>
    <t>GD18GL894366</t>
  </si>
  <si>
    <t>GD14L6FHMI86</t>
  </si>
  <si>
    <t>GD92HQGME437</t>
  </si>
  <si>
    <t>GD006GW1BB42</t>
  </si>
  <si>
    <t>GD953F9V5X48</t>
  </si>
  <si>
    <t>GD6295GOHP20</t>
  </si>
  <si>
    <t>GD36EM50KT92</t>
  </si>
  <si>
    <t>GD2777UFVU73</t>
  </si>
  <si>
    <t>GD61U1W99382</t>
  </si>
  <si>
    <t>厦门皓辉酒店</t>
  </si>
  <si>
    <t>GD71IOH9HN67</t>
  </si>
  <si>
    <t>临港智选假日</t>
  </si>
  <si>
    <t>GD02WEXILW67</t>
  </si>
  <si>
    <t>蓝湾半岛酒店</t>
  </si>
  <si>
    <t>GD15XC1ECF16</t>
  </si>
  <si>
    <t>GD15XC1ECO16</t>
  </si>
  <si>
    <t>凯怡酒店</t>
  </si>
  <si>
    <t>GD29G2UXBG26</t>
  </si>
  <si>
    <t>君泰酒店</t>
  </si>
  <si>
    <t>GD03IK2JQ145</t>
  </si>
  <si>
    <t>泰谷酒店</t>
  </si>
  <si>
    <t>GD03NNLQLU84</t>
  </si>
  <si>
    <t>GD62MFVVXC34</t>
  </si>
  <si>
    <t>GD08RAYKVE02</t>
  </si>
  <si>
    <t>牡丹国际</t>
  </si>
  <si>
    <t>GD04HL8MIK15</t>
  </si>
  <si>
    <t>GD7554A8Z757</t>
  </si>
  <si>
    <t>GD39YJNZMC28</t>
  </si>
  <si>
    <t>GD43JH2PQU81</t>
  </si>
  <si>
    <t>GD54RO1WSSU44</t>
  </si>
  <si>
    <t>厦门信息未来酒店</t>
  </si>
  <si>
    <t>GD904FMYEI01</t>
  </si>
  <si>
    <t>厦门磐基希尔顿酒店</t>
  </si>
  <si>
    <t>GD321Y3E1084</t>
  </si>
  <si>
    <t>厦门海悦山庄酒店</t>
  </si>
  <si>
    <t>GD39LLW2V511</t>
  </si>
  <si>
    <t>厦门禹州温德姆至尊豪庭大酒店</t>
  </si>
  <si>
    <t>GD2489BMT096</t>
  </si>
  <si>
    <t>厦门万豪酒店及会议中心</t>
  </si>
  <si>
    <t>缺入园材料</t>
  </si>
  <si>
    <t>GD66AJYSV888</t>
  </si>
  <si>
    <t>厦门金悦酒店</t>
  </si>
  <si>
    <t>GD81Z4FK0W96</t>
  </si>
  <si>
    <t>GD68ZPWDMB56</t>
  </si>
  <si>
    <t>GD83NHPULF33</t>
  </si>
  <si>
    <t>金日银海蓝戴斯酒店</t>
  </si>
  <si>
    <t>8个房间为1晚</t>
  </si>
  <si>
    <t>GD98IDYSP395</t>
  </si>
  <si>
    <t>禹州温德姆至尊豪庭大酒店</t>
  </si>
  <si>
    <t>GD301MZ0VS95</t>
  </si>
  <si>
    <t>五通佰翔</t>
  </si>
  <si>
    <t>10月团队，不予奖励</t>
  </si>
  <si>
    <t>GD15C070XB10</t>
  </si>
  <si>
    <t>亚州海湾、大唐景澜</t>
  </si>
  <si>
    <t>GD82Z0FGCJ75</t>
  </si>
  <si>
    <t>GD36RU6NW407</t>
  </si>
  <si>
    <t>XYY211101XCAA-0001</t>
  </si>
  <si>
    <t>颐璟花园</t>
  </si>
  <si>
    <t>XYY211104XCAA-0001</t>
  </si>
  <si>
    <t>XYY211106XBAC-0001</t>
  </si>
  <si>
    <t>盛之乡（厦门）温泉度假村有限公司</t>
  </si>
  <si>
    <t>XYY220125XBAA-0001</t>
  </si>
  <si>
    <t>艾美酒店、盛之乡（厦门）温泉度假村有限公司</t>
  </si>
  <si>
    <t>GD20KVWQRS0</t>
  </si>
  <si>
    <t>厦门维洛拉酒店</t>
  </si>
  <si>
    <t>GD43KDPBO565</t>
  </si>
  <si>
    <t>505郭建华非团队游客</t>
  </si>
  <si>
    <t>GD906ZFRVE37</t>
  </si>
  <si>
    <t>波特曼七星湾酒店</t>
  </si>
  <si>
    <t>GD21JCBDML48</t>
  </si>
  <si>
    <t>厦门亦欣酒店有限公司</t>
  </si>
  <si>
    <t>GD5630TTJX66</t>
  </si>
  <si>
    <t>GD68C9RU2014</t>
  </si>
  <si>
    <t>厦门惠利兴酒店有限公司</t>
  </si>
  <si>
    <t>GD11D31X0B24</t>
  </si>
  <si>
    <t>GD0479E15R85</t>
  </si>
  <si>
    <t>厦门速8酒店厦门火车站店</t>
  </si>
  <si>
    <t>GD4750RXRR71</t>
  </si>
  <si>
    <t>厦门如家酒店会展中心莲前西路店</t>
  </si>
  <si>
    <t>GD7700E2R687</t>
  </si>
  <si>
    <t>GD65TBU2H148</t>
  </si>
  <si>
    <t>GD87ZFMCID52</t>
  </si>
  <si>
    <t>厦门市金威大酒店</t>
  </si>
  <si>
    <t>GD75IFVULT27</t>
  </si>
  <si>
    <t>GD45DIL0LQ46</t>
  </si>
  <si>
    <t>GD58LSYY2Y17</t>
  </si>
  <si>
    <t>GD353TSWG440</t>
  </si>
  <si>
    <t>厦门金雁酒店</t>
  </si>
  <si>
    <t>GD08QNT4T803</t>
  </si>
  <si>
    <t>泛太平洋大酒店</t>
  </si>
  <si>
    <t>GD140QJUXT30</t>
  </si>
  <si>
    <t>翔鹭酒店</t>
  </si>
  <si>
    <t>GD53KY5TZ435</t>
  </si>
  <si>
    <t>GD27S7XTI775</t>
  </si>
  <si>
    <t>瑞颐逸居酒店</t>
  </si>
  <si>
    <t>GD60EY5WC502</t>
  </si>
  <si>
    <t>GD95DKMD5S44</t>
  </si>
  <si>
    <t>海上花园酒店</t>
  </si>
  <si>
    <t>GD518HTM2M77</t>
  </si>
  <si>
    <t>GD659HUT0E45</t>
  </si>
  <si>
    <t>海悦山庄</t>
  </si>
  <si>
    <t>GD41M3ZD3913</t>
  </si>
  <si>
    <t>GD07QZ2IF761</t>
  </si>
  <si>
    <t>如是酒店（厦门会展店）</t>
  </si>
  <si>
    <t>GD055FYZH376</t>
  </si>
  <si>
    <t>厦门春光酒店/鼓浪屿别墅酒店</t>
  </si>
  <si>
    <t>GD47ZH2ZPO64</t>
  </si>
  <si>
    <t>如是酒店（厦门会展店）/鼓浪屿别墅酒店</t>
  </si>
  <si>
    <t>GD357L7OC628</t>
  </si>
  <si>
    <t>GD328HBSRT80</t>
  </si>
  <si>
    <t>GD93E6FDP671</t>
  </si>
  <si>
    <t>厦门天元酒店</t>
  </si>
  <si>
    <t>GD42FOJDUK82</t>
  </si>
  <si>
    <t>厦门国际会议中心酒店</t>
  </si>
  <si>
    <t>GD35IO4R9C05</t>
  </si>
  <si>
    <t>如是酒店(厦门会展店)</t>
  </si>
  <si>
    <t>GD72AKPJB265</t>
  </si>
  <si>
    <t>全季酒店（中山路步行街店）</t>
  </si>
  <si>
    <t>GD82EG1C3B28</t>
  </si>
  <si>
    <t>厦门瑞颐酒店</t>
  </si>
  <si>
    <t>GD13QXM83U57</t>
  </si>
  <si>
    <t>GD59HZPXDN90</t>
  </si>
  <si>
    <t>GD28RZ9UT920</t>
  </si>
  <si>
    <t>GD94K9DT6U73</t>
  </si>
  <si>
    <t>厦门泰地万豪酒店</t>
  </si>
  <si>
    <t>GD80Q4DY4O86</t>
  </si>
  <si>
    <t>厦门日航酒店</t>
  </si>
  <si>
    <t>GD6478FISH74</t>
  </si>
  <si>
    <t>如是会展酒店</t>
  </si>
  <si>
    <t>GD8515NJI663</t>
  </si>
  <si>
    <t>泰地万豪酒店</t>
  </si>
  <si>
    <t>GD797XVH7T75</t>
  </si>
  <si>
    <t>日航酒店</t>
  </si>
  <si>
    <t>GD78E8UL3B73</t>
  </si>
  <si>
    <t>艾美酒店</t>
  </si>
  <si>
    <t>GD91UD4LFJ96</t>
  </si>
  <si>
    <t>英迪格酒店</t>
  </si>
  <si>
    <t>非在库酒店</t>
  </si>
  <si>
    <t>GD67POIYA382</t>
  </si>
  <si>
    <t>GD345BOUV305</t>
  </si>
  <si>
    <t>GD90PQQ2JD38</t>
  </si>
  <si>
    <t>全季酒店（中山路步行街）</t>
  </si>
  <si>
    <t>GD93YTB8AM68</t>
  </si>
  <si>
    <t>GD28GOHTC722</t>
  </si>
  <si>
    <t>泛太平洋酒店</t>
  </si>
  <si>
    <t>GD39NJXVG642</t>
  </si>
  <si>
    <t>GD32AHJTM466</t>
  </si>
  <si>
    <t>GD39L2V77V38</t>
  </si>
  <si>
    <t>GD518S8M0B37</t>
  </si>
  <si>
    <t>GD94HAKKMK20</t>
  </si>
  <si>
    <t>如是会展酒店/大唐景澜</t>
  </si>
  <si>
    <t>GD58GFYQ4K48</t>
  </si>
  <si>
    <t>厦门安达仕酒店</t>
  </si>
  <si>
    <t>GD62FONRZ155</t>
  </si>
  <si>
    <t>GD747TRFXV68</t>
  </si>
  <si>
    <t>厦欣花园酒店</t>
  </si>
  <si>
    <t>第1晚</t>
  </si>
  <si>
    <t>鼓浪屿微热-伴山海</t>
  </si>
  <si>
    <t>厦门宏雅酒店</t>
  </si>
  <si>
    <t>第2晚</t>
  </si>
  <si>
    <t>GD57ASYDRQ08</t>
  </si>
  <si>
    <t>五缘湾希尔顿酒店</t>
  </si>
  <si>
    <t>GD11V4A39206</t>
  </si>
  <si>
    <t>厦门龙佳铂颐酒店有限公司</t>
  </si>
  <si>
    <t>集美鳌园，非收费景区，不予奖励</t>
  </si>
  <si>
    <t>GN44G9PACX87</t>
  </si>
  <si>
    <t>厦门泛太平洋酒店</t>
  </si>
  <si>
    <t>GD79W57K5816</t>
  </si>
  <si>
    <t>厦门国际大酒店（翔鹭）</t>
  </si>
  <si>
    <t>GD18U0BJ9I10</t>
  </si>
  <si>
    <t>厦门瑞颐酒店、鼓浪屿别墅酒店</t>
  </si>
  <si>
    <t>GD10ES2YM307</t>
  </si>
  <si>
    <t>厦门明发海景大酒店</t>
  </si>
  <si>
    <t>GD533GEWOG75</t>
  </si>
  <si>
    <t>厦门大唐景澜酒店</t>
  </si>
  <si>
    <t>GD773J12YH13</t>
  </si>
  <si>
    <t>厦门馨程酒店有限公司</t>
  </si>
  <si>
    <t>GD0433CEUT86</t>
  </si>
  <si>
    <t>GD212KYWEA44</t>
  </si>
  <si>
    <t>GD34JMNTZF87</t>
  </si>
  <si>
    <t>海港英迪格酒店 、泰地万豪、天元酒店</t>
  </si>
  <si>
    <t>10月跨11月，住宿证明未取得，联系旅行社表示酒店不好盖章</t>
  </si>
  <si>
    <t>GD46Z8PNCM35</t>
  </si>
  <si>
    <t>金威酒店、厦门磐诺兆禾假日酒店</t>
  </si>
  <si>
    <t>GD395BFIJS92</t>
  </si>
  <si>
    <t>泰地万怡、金威酒店、泰地万豪</t>
  </si>
  <si>
    <t>GD07HPM8ZW50</t>
  </si>
  <si>
    <t xml:space="preserve">泰地万豪 </t>
  </si>
  <si>
    <t>GD81TWX49528</t>
  </si>
  <si>
    <t>威斯汀、鼓浪别墅</t>
  </si>
  <si>
    <t>GD9363MPIJ32</t>
  </si>
  <si>
    <t>金威、磐诺</t>
  </si>
  <si>
    <t>GD09ALR5J688</t>
  </si>
  <si>
    <r>
      <rPr>
        <sz val="11"/>
        <color rgb="FF000000"/>
        <rFont val="宋体"/>
        <charset val="134"/>
      </rPr>
      <t>泰地万豪、</t>
    </r>
    <r>
      <rPr>
        <sz val="11"/>
        <color rgb="FFC00000"/>
        <rFont val="宋体"/>
        <charset val="134"/>
      </rPr>
      <t>鼓浪别墅、马哥孛罗</t>
    </r>
  </si>
  <si>
    <t>GD450W5XAW28</t>
  </si>
  <si>
    <t>GD581HLIQK12</t>
  </si>
  <si>
    <t>夏商怡庭禾祥店</t>
  </si>
  <si>
    <t>GD43SRD0GP45</t>
  </si>
  <si>
    <t>泰地万怡、鼓浪别墅、夏商怡庭禾祥店</t>
  </si>
  <si>
    <t>GD41DB2LGF50</t>
  </si>
  <si>
    <t>泰地万豪</t>
  </si>
  <si>
    <t>GD173IDL1B05</t>
  </si>
  <si>
    <t>GD186NIR2006</t>
  </si>
  <si>
    <t xml:space="preserve">金威 </t>
  </si>
  <si>
    <t>GD39R9Q95J12</t>
  </si>
  <si>
    <t>GD09TWR89B78</t>
  </si>
  <si>
    <t>宸洲海景洲际、鼓浪别墅</t>
  </si>
  <si>
    <t>GD55FV13HB33</t>
  </si>
  <si>
    <t>金威、鼓浪别墅、夏商怡庭禾祥店</t>
  </si>
  <si>
    <t>GD715N7ONL62</t>
  </si>
  <si>
    <t>GD69T6U6U293</t>
  </si>
  <si>
    <t xml:space="preserve">金威、鼓浪别墅 </t>
  </si>
  <si>
    <t>GD68SIGJZN02</t>
  </si>
  <si>
    <t>金威、夏商怡庭禾祥店</t>
  </si>
  <si>
    <t>GD68E8CKVF98</t>
  </si>
  <si>
    <t>金威</t>
  </si>
  <si>
    <t>GD038P3AQG47</t>
  </si>
  <si>
    <t>GD78N6FXKO03</t>
  </si>
  <si>
    <t>GD13WVON4598</t>
  </si>
  <si>
    <t>GD02Z1UNXG42</t>
  </si>
  <si>
    <t>夏商怡庭禾祥店、金威</t>
  </si>
  <si>
    <t>GD07Z04IYA35</t>
  </si>
  <si>
    <t xml:space="preserve">夏商怡庭禾祥店 </t>
  </si>
  <si>
    <t>GD96DQHSU872</t>
  </si>
  <si>
    <t>马哥孛罗东方大酒店</t>
  </si>
  <si>
    <t>GD21EL43DF71</t>
  </si>
  <si>
    <t>GD23ZAIXUQ85</t>
  </si>
  <si>
    <t>泰地万怡</t>
  </si>
  <si>
    <t>GD38X6X6K205</t>
  </si>
  <si>
    <t>GD972XYY4392</t>
  </si>
  <si>
    <t>金威、艾美、泰地万怡</t>
  </si>
  <si>
    <t>GD94JNPFLR23</t>
  </si>
  <si>
    <t>泰地万怡、金威</t>
  </si>
  <si>
    <t>GD534UTFKP75</t>
  </si>
  <si>
    <t>GD570K78HD64</t>
  </si>
  <si>
    <t>夏商怡庭禾祥店、艾美</t>
  </si>
  <si>
    <t>GD66RH3BT531</t>
  </si>
  <si>
    <t>GD56895SA901</t>
  </si>
  <si>
    <t>GD75KBFQXD28</t>
  </si>
  <si>
    <t>GD89TFKVIB21</t>
  </si>
  <si>
    <t>GD7703N33D18</t>
  </si>
  <si>
    <t>GD53RKC2P153</t>
  </si>
  <si>
    <t>泰地万豪、金威</t>
  </si>
  <si>
    <t>GD147CNY7I11</t>
  </si>
  <si>
    <t>GD56BAN70787</t>
  </si>
  <si>
    <t>GD757ZR49041</t>
  </si>
  <si>
    <t>GD42VXXICK92</t>
  </si>
  <si>
    <t>GD4565FUTN46</t>
  </si>
  <si>
    <t>GD16ETI6SG47</t>
  </si>
  <si>
    <r>
      <rPr>
        <sz val="11"/>
        <color rgb="FFFF0000"/>
        <rFont val="宋体"/>
        <charset val="134"/>
      </rPr>
      <t>威斯汀</t>
    </r>
    <r>
      <rPr>
        <sz val="11"/>
        <color rgb="FF000000"/>
        <rFont val="宋体"/>
        <charset val="134"/>
      </rPr>
      <t>、</t>
    </r>
    <r>
      <rPr>
        <sz val="11"/>
        <color rgb="FFFF0000"/>
        <rFont val="宋体"/>
        <charset val="134"/>
      </rPr>
      <t>泰地万怡</t>
    </r>
    <r>
      <rPr>
        <sz val="11"/>
        <color rgb="FF000000"/>
        <rFont val="宋体"/>
        <charset val="134"/>
      </rPr>
      <t>、</t>
    </r>
    <r>
      <rPr>
        <sz val="11"/>
        <color rgb="FFFF0000"/>
        <rFont val="宋体"/>
        <charset val="134"/>
      </rPr>
      <t>金威</t>
    </r>
    <r>
      <rPr>
        <sz val="11"/>
        <color rgb="FF000000"/>
        <rFont val="宋体"/>
        <charset val="134"/>
      </rPr>
      <t>、</t>
    </r>
    <r>
      <rPr>
        <sz val="11"/>
        <color rgb="FFFF0000"/>
        <rFont val="宋体"/>
        <charset val="134"/>
      </rPr>
      <t>夏商怡庭禾祥店</t>
    </r>
    <r>
      <rPr>
        <sz val="11"/>
        <color rgb="FF000000"/>
        <rFont val="宋体"/>
        <charset val="134"/>
      </rPr>
      <t>、泰地万豪</t>
    </r>
  </si>
  <si>
    <t>万豪酒店住宿证明未取得（5间*3晚+1间*2晚）</t>
  </si>
  <si>
    <t>GD32KGQL5W01</t>
  </si>
  <si>
    <t>天元、夏商怡庭禾祥店</t>
  </si>
  <si>
    <t>GD481UCDSJ33</t>
  </si>
  <si>
    <r>
      <rPr>
        <sz val="11"/>
        <color rgb="FFFF0000"/>
        <rFont val="宋体"/>
        <charset val="134"/>
      </rPr>
      <t>泰地万怡</t>
    </r>
    <r>
      <rPr>
        <sz val="11"/>
        <color rgb="FF000000"/>
        <rFont val="宋体"/>
        <charset val="134"/>
      </rPr>
      <t>、朗豪</t>
    </r>
  </si>
  <si>
    <t>GD43QBEVGP74</t>
  </si>
  <si>
    <t>艾美</t>
  </si>
  <si>
    <t>艾美酒店住宿证明未取得</t>
  </si>
  <si>
    <t>GD237MBDVF20</t>
  </si>
  <si>
    <t>悦华</t>
  </si>
  <si>
    <t>DS20220202YX</t>
  </si>
  <si>
    <r>
      <rPr>
        <sz val="11"/>
        <color rgb="FFFF0000"/>
        <rFont val="宋体"/>
        <charset val="134"/>
      </rPr>
      <t>金威</t>
    </r>
    <r>
      <rPr>
        <sz val="11"/>
        <color rgb="FF000000"/>
        <rFont val="宋体"/>
        <charset val="134"/>
      </rPr>
      <t>、</t>
    </r>
    <r>
      <rPr>
        <sz val="11"/>
        <color rgb="FFFF0000"/>
        <rFont val="宋体"/>
        <charset val="134"/>
      </rPr>
      <t>泰地万豪、夏商怡庭禾祥店、</t>
    </r>
    <r>
      <rPr>
        <sz val="11"/>
        <color rgb="FF000000"/>
        <rFont val="宋体"/>
        <charset val="134"/>
      </rPr>
      <t>艾美</t>
    </r>
  </si>
  <si>
    <t>GD406N9M0238</t>
  </si>
  <si>
    <t>夏商怡庭禾祥店、泰地万怡</t>
  </si>
  <si>
    <t>GD33XB21WE13</t>
  </si>
  <si>
    <t>GD35GXX21Z48</t>
  </si>
  <si>
    <t xml:space="preserve">金威、泰地万豪 </t>
  </si>
  <si>
    <t>GD11QQHZRF17</t>
  </si>
  <si>
    <t>GD79S1P3D132</t>
  </si>
  <si>
    <t>GD76YCGAEJ82</t>
  </si>
  <si>
    <t>GD74QVJEFB82</t>
  </si>
  <si>
    <t>金威、泰地万怡</t>
  </si>
  <si>
    <t>GD00J87ZJ437</t>
  </si>
  <si>
    <r>
      <rPr>
        <sz val="11"/>
        <color rgb="FFFF0000"/>
        <rFont val="宋体"/>
        <charset val="134"/>
      </rPr>
      <t>泰地万豪、马哥波罗</t>
    </r>
    <r>
      <rPr>
        <sz val="11"/>
        <color rgb="FF000000"/>
        <rFont val="宋体"/>
        <charset val="134"/>
      </rPr>
      <t>、艾美、</t>
    </r>
    <r>
      <rPr>
        <sz val="11"/>
        <color rgb="FFFF0000"/>
        <rFont val="宋体"/>
        <charset val="134"/>
      </rPr>
      <t>金威</t>
    </r>
  </si>
  <si>
    <t>艾美酒店住宿证明未取得（2间*3晚+1间*2晚）</t>
  </si>
  <si>
    <t>GD462HEV9B06</t>
  </si>
  <si>
    <t>夏商怡庭禾祥店、金威、泰地万豪、泰地万怡</t>
  </si>
  <si>
    <t>GD77VWBDS973</t>
  </si>
  <si>
    <t>GD31LXUPNF55</t>
  </si>
  <si>
    <t>GD17AFLK5K02</t>
  </si>
  <si>
    <t>泰地万豪、金威、泰地万怡、夏商怡庭禾祥店</t>
  </si>
  <si>
    <t>GD65V5QWA426</t>
  </si>
  <si>
    <t>金威、夏商怡庭禾祥店、喜来登</t>
  </si>
  <si>
    <t>GD44EQ1I3R33</t>
  </si>
  <si>
    <t>英迪格</t>
  </si>
  <si>
    <t>GD41J7G3JC68</t>
  </si>
  <si>
    <t>泰地万怡、夏商怡庭禾祥店</t>
  </si>
  <si>
    <t>GD87T7HA5J75</t>
  </si>
  <si>
    <t>GD45X5YF3441</t>
  </si>
  <si>
    <r>
      <rPr>
        <sz val="11"/>
        <color rgb="FFFF0000"/>
        <rFont val="宋体"/>
        <charset val="134"/>
      </rPr>
      <t>夏商怡庭禾祥店</t>
    </r>
    <r>
      <rPr>
        <sz val="11"/>
        <color rgb="FF000000"/>
        <rFont val="宋体"/>
        <charset val="134"/>
      </rPr>
      <t>、金威</t>
    </r>
    <r>
      <rPr>
        <sz val="11"/>
        <color rgb="FFFF0000"/>
        <rFont val="宋体"/>
        <charset val="134"/>
      </rPr>
      <t>、马哥波罗</t>
    </r>
  </si>
  <si>
    <t>GD38KQUIY748</t>
  </si>
  <si>
    <r>
      <rPr>
        <sz val="11"/>
        <color rgb="FFFF0000"/>
        <rFont val="宋体"/>
        <charset val="134"/>
      </rPr>
      <t>泰地万怡、</t>
    </r>
    <r>
      <rPr>
        <sz val="11"/>
        <color rgb="FF000000"/>
        <rFont val="宋体"/>
        <charset val="134"/>
      </rPr>
      <t>金威、</t>
    </r>
    <r>
      <rPr>
        <sz val="11"/>
        <color rgb="FFFF0000"/>
        <rFont val="宋体"/>
        <charset val="134"/>
      </rPr>
      <t>夏商怡庭禾祥店</t>
    </r>
  </si>
  <si>
    <t>GD26NOCFP102</t>
  </si>
  <si>
    <r>
      <rPr>
        <sz val="11"/>
        <color rgb="FFFF0000"/>
        <rFont val="宋体"/>
        <charset val="134"/>
      </rPr>
      <t>泰地万豪、马哥波罗、</t>
    </r>
    <r>
      <rPr>
        <sz val="11"/>
        <color rgb="FF000000"/>
        <rFont val="宋体"/>
        <charset val="134"/>
      </rPr>
      <t>天元</t>
    </r>
    <r>
      <rPr>
        <sz val="11"/>
        <color rgb="FFFF0000"/>
        <rFont val="宋体"/>
        <charset val="134"/>
      </rPr>
      <t>、夏商怡庭禾祥店</t>
    </r>
  </si>
  <si>
    <t>天元酒店未取得（1间*3晚+1间*2晚+1间*1晚）</t>
  </si>
  <si>
    <t>GD503I3AEN30</t>
  </si>
  <si>
    <t>GD267TQ9Z302</t>
  </si>
  <si>
    <r>
      <rPr>
        <sz val="11"/>
        <color rgb="FFFF0000"/>
        <rFont val="宋体"/>
        <charset val="134"/>
      </rPr>
      <t>泰地万豪、</t>
    </r>
    <r>
      <rPr>
        <sz val="11"/>
        <color rgb="FF000000"/>
        <rFont val="宋体"/>
        <charset val="134"/>
      </rPr>
      <t>金威、</t>
    </r>
    <r>
      <rPr>
        <sz val="11"/>
        <color rgb="FFFF0000"/>
        <rFont val="宋体"/>
        <charset val="134"/>
      </rPr>
      <t>夏商怡庭禾祥店</t>
    </r>
  </si>
  <si>
    <t>GD76Z11FDH31</t>
  </si>
  <si>
    <t>泰地万豪、泰地万怡</t>
  </si>
  <si>
    <t>GD73XLLC7716</t>
  </si>
  <si>
    <t>GD05DR95RL91</t>
  </si>
  <si>
    <r>
      <rPr>
        <sz val="11"/>
        <color rgb="FF000000"/>
        <rFont val="宋体"/>
        <charset val="134"/>
      </rPr>
      <t>泰地万豪、</t>
    </r>
    <r>
      <rPr>
        <sz val="11"/>
        <color rgb="FFFF0000"/>
        <rFont val="宋体"/>
        <charset val="134"/>
      </rPr>
      <t>夏商怡庭禾祥店</t>
    </r>
  </si>
  <si>
    <t>GD27P4QHAB84</t>
  </si>
  <si>
    <t>GD5382FD2F13</t>
  </si>
  <si>
    <t>GD329T5RCY17</t>
  </si>
  <si>
    <t>英迪格、泰地万怡、金威、夏商怡庭禾祥店</t>
  </si>
  <si>
    <t>英格迪酒店未在库</t>
  </si>
  <si>
    <t>GD786HE4XF20</t>
  </si>
  <si>
    <t>GD53KSM06P36</t>
  </si>
  <si>
    <t>泰地万豪、夏商怡庭禾祥店、金威</t>
  </si>
  <si>
    <t>GD313F0X3G48</t>
  </si>
  <si>
    <t>GD38LH3UWU02</t>
  </si>
  <si>
    <t>朗豪</t>
  </si>
  <si>
    <t>GD26VB7OM794</t>
  </si>
  <si>
    <t xml:space="preserve">泰地万豪、金威 </t>
  </si>
  <si>
    <t>GD53E15XWB53</t>
  </si>
  <si>
    <t>马哥孛罗、泰地万怡、泰地万豪</t>
  </si>
  <si>
    <t>3间*3晚</t>
  </si>
  <si>
    <t>GD90V2HI6770</t>
  </si>
  <si>
    <t>GD802JV2QM50</t>
  </si>
  <si>
    <r>
      <rPr>
        <sz val="11"/>
        <color rgb="FFFF0000"/>
        <rFont val="宋体"/>
        <charset val="134"/>
      </rPr>
      <t>金威</t>
    </r>
    <r>
      <rPr>
        <sz val="11"/>
        <color rgb="FF000000"/>
        <rFont val="宋体"/>
        <charset val="134"/>
      </rPr>
      <t>、夏商怡庭禾祥店</t>
    </r>
  </si>
  <si>
    <t>夏商住宿证明未取得，（1间*2晚）</t>
  </si>
  <si>
    <t>GD23EPHJGM03</t>
  </si>
  <si>
    <t>GD86EF80Q705</t>
  </si>
  <si>
    <t>GD06CFP87633</t>
  </si>
  <si>
    <r>
      <rPr>
        <sz val="11"/>
        <color rgb="FF000000"/>
        <rFont val="宋体"/>
        <charset val="134"/>
      </rPr>
      <t>天元、</t>
    </r>
    <r>
      <rPr>
        <sz val="11"/>
        <color rgb="FFFF0000"/>
        <rFont val="宋体"/>
        <charset val="134"/>
      </rPr>
      <t>泰地万怡、马哥孛罗</t>
    </r>
  </si>
  <si>
    <t>天元酒店未取得（2间*3晚）</t>
  </si>
  <si>
    <t>GD75558TA414</t>
  </si>
  <si>
    <t>GD81TBQEWN92</t>
  </si>
  <si>
    <t>马哥孛罗、夏商怡庭禾祥店</t>
  </si>
  <si>
    <t>GD85E7MP6N72</t>
  </si>
  <si>
    <t>GD331N7QGH98</t>
  </si>
  <si>
    <t>凯悦酒店</t>
  </si>
  <si>
    <t>提交资料无此行程单</t>
  </si>
  <si>
    <t>GD2532WDJI28</t>
  </si>
  <si>
    <t>GD84FNM2X607</t>
  </si>
  <si>
    <t>GD220IS3FF04</t>
  </si>
  <si>
    <t>团队人数为20人</t>
  </si>
  <si>
    <t>GD477XIGTN15</t>
  </si>
  <si>
    <t>GD98G9OGU243</t>
  </si>
  <si>
    <t>团队人数为30人</t>
  </si>
  <si>
    <t>GD28726LDB77</t>
  </si>
  <si>
    <t>GD2031GFRU85</t>
  </si>
  <si>
    <t>佰翔五通酒店</t>
  </si>
  <si>
    <t>GD247SH6C952</t>
  </si>
  <si>
    <t>GD98LQ348F74</t>
  </si>
  <si>
    <t>GD44TK530274</t>
  </si>
  <si>
    <t>GD05PQNTX414</t>
  </si>
  <si>
    <t>GD14S4MWB872</t>
  </si>
  <si>
    <t>GD24TFBLSV21</t>
  </si>
  <si>
    <t>GD93WY2DYY67</t>
  </si>
  <si>
    <t>GD64QTVWNB35</t>
  </si>
  <si>
    <t>GD98PZLLUB88</t>
  </si>
  <si>
    <t>酒店明细表实为23间</t>
  </si>
  <si>
    <t>GD08TYMCGZ38</t>
  </si>
  <si>
    <t>GD58UZ9V4X50</t>
  </si>
  <si>
    <t>GD268ZOFLF57</t>
  </si>
  <si>
    <t>GD84DWAK5X67</t>
  </si>
  <si>
    <t>GD12B24TE520</t>
  </si>
  <si>
    <t xml:space="preserve">2021.11.09 </t>
  </si>
  <si>
    <t>GD35VG5YAY51</t>
  </si>
  <si>
    <t xml:space="preserve">2021.11.10 </t>
  </si>
  <si>
    <t>GD7596P2V726</t>
  </si>
  <si>
    <t>朗豪酒店</t>
  </si>
  <si>
    <t>GD32BCDEPG32</t>
  </si>
  <si>
    <t>GD58UNOUX812</t>
  </si>
  <si>
    <t>GD9391RQGH13</t>
  </si>
  <si>
    <t>GD21S1LQZL81</t>
  </si>
  <si>
    <t xml:space="preserve">2021.11.11 </t>
  </si>
  <si>
    <t>GD14R6N8TG32</t>
  </si>
  <si>
    <t>GD801TGECT93</t>
  </si>
  <si>
    <t>GD69VYMGEG28</t>
  </si>
  <si>
    <t>GD53POM31612</t>
  </si>
  <si>
    <t>团队人数为16人</t>
  </si>
  <si>
    <t>GD46WTPCZA70</t>
  </si>
  <si>
    <t>GD20669BO873</t>
  </si>
  <si>
    <t>GD84R9B4QN85</t>
  </si>
  <si>
    <t>GD23TVRXT093</t>
  </si>
  <si>
    <t>团队人数为73人</t>
  </si>
  <si>
    <t>GD77VM4RJI92</t>
  </si>
  <si>
    <t>GD02R5RTDY83</t>
  </si>
  <si>
    <t>GD92E9XV1665</t>
  </si>
  <si>
    <t>GD20SLX5PH86</t>
  </si>
  <si>
    <t>GD27RYHGNE07</t>
  </si>
  <si>
    <t>GD735KPWKO93</t>
  </si>
  <si>
    <t>GD834VMGPX33</t>
  </si>
  <si>
    <t>GD170JW6VZ20</t>
  </si>
  <si>
    <t>GD32KDVTUZ14</t>
  </si>
  <si>
    <t>GD669HI5JY08</t>
  </si>
  <si>
    <t>GD21Y4KMUU23</t>
  </si>
  <si>
    <t>GD71HVI9P744</t>
  </si>
  <si>
    <t>GD14C6CY4047</t>
  </si>
  <si>
    <t>GD26YX2IB134</t>
  </si>
  <si>
    <t>GD18L8PRGK81</t>
  </si>
  <si>
    <t>团队人数为23人</t>
  </si>
  <si>
    <t>GD08ATABPA96</t>
  </si>
  <si>
    <t>GD83EMCNLT98</t>
  </si>
  <si>
    <t>GD39E0B87S01</t>
  </si>
  <si>
    <t>GD11PPNRGD75</t>
  </si>
  <si>
    <t>GD13T3XKLC97</t>
  </si>
  <si>
    <t>GD56GY3N8558</t>
  </si>
  <si>
    <t>GD95XBWCUV03</t>
  </si>
  <si>
    <t>团队人数为28人</t>
  </si>
  <si>
    <t>GD99CWA88T02</t>
  </si>
  <si>
    <t>GD05WBT1ZX94</t>
  </si>
  <si>
    <t>GD31ANA1RV00</t>
  </si>
  <si>
    <t>GD66C79FXC93</t>
  </si>
  <si>
    <t>GD97S429C078</t>
  </si>
  <si>
    <t>GD49H6NO3W71</t>
  </si>
  <si>
    <t>GD87DTQ90768</t>
  </si>
  <si>
    <t>GD10EW99A354</t>
  </si>
  <si>
    <t>GD06IBX95E65</t>
  </si>
  <si>
    <t>GD66Y9JVN882</t>
  </si>
  <si>
    <t>GD063J36WT45</t>
  </si>
  <si>
    <t>GD106BRN0Y05</t>
  </si>
  <si>
    <t>GD57M8OS7K74</t>
  </si>
  <si>
    <t>GD72YLNVGD40</t>
  </si>
  <si>
    <t>GD72VC3OWC87</t>
  </si>
  <si>
    <t>GD77YTDGHL46</t>
  </si>
  <si>
    <t>GD75OJA98H35</t>
  </si>
  <si>
    <t>GD60E0FB6933</t>
  </si>
  <si>
    <t>GD282FETLA83</t>
  </si>
  <si>
    <t>会议中心酒店</t>
  </si>
  <si>
    <t>GD018UV9UY80</t>
  </si>
  <si>
    <t>GD31NCO5RH96</t>
  </si>
  <si>
    <t>GD97T7HCE863</t>
  </si>
  <si>
    <t>GD306WFF3C31</t>
  </si>
  <si>
    <t>GD4323ZI8B84</t>
  </si>
  <si>
    <t>GD96YTE4LB48</t>
  </si>
  <si>
    <t>GD297RN0YK75</t>
  </si>
  <si>
    <t>GD09Z99SUX46</t>
  </si>
  <si>
    <t>GD93ZYNQ9221</t>
  </si>
  <si>
    <t>GD30YBYA7Q12</t>
  </si>
  <si>
    <t>GD90OCZV6A14</t>
  </si>
  <si>
    <t>GD11CVT2P184</t>
  </si>
  <si>
    <t>GD12F6OOB566</t>
  </si>
  <si>
    <t>GD37E09RRF51</t>
  </si>
  <si>
    <t>GD38FKNB6E71</t>
  </si>
  <si>
    <t>GD50P8IR0E33</t>
  </si>
  <si>
    <t>GD03LAWSVW63</t>
  </si>
  <si>
    <t>GD906T3BKW15</t>
  </si>
  <si>
    <t>GD9011FAUY93</t>
  </si>
  <si>
    <t>团队人数为24人</t>
  </si>
  <si>
    <t>GD23A1TFJT35</t>
  </si>
  <si>
    <t>GD09PYJHD215</t>
  </si>
  <si>
    <t>GD026IRHJD84</t>
  </si>
  <si>
    <t>GD65EX5XZ053</t>
  </si>
  <si>
    <t>GD96JUCV8606</t>
  </si>
  <si>
    <t>GD01QCTBVB06</t>
  </si>
  <si>
    <t>GD8213L8RQ65</t>
  </si>
  <si>
    <t>GD003R4CAY24</t>
  </si>
  <si>
    <t>GD83WEZTUT68</t>
  </si>
  <si>
    <t>GD034I1DWN52</t>
  </si>
  <si>
    <t>GD33KKFOWU16</t>
  </si>
  <si>
    <t>GD87I8YK3528</t>
  </si>
  <si>
    <t>GD76UGE9BD66</t>
  </si>
  <si>
    <t>GD18A7NQ9646</t>
  </si>
  <si>
    <t>GD15UFH5AL07</t>
  </si>
  <si>
    <t>GD35FHGD2T14</t>
  </si>
  <si>
    <t>GD82DJUF6I27`</t>
  </si>
  <si>
    <t>GD12IJBQ8B54</t>
  </si>
  <si>
    <t>GD614AR4C690</t>
  </si>
  <si>
    <t>实为19间*3晚+1间*2晚</t>
  </si>
  <si>
    <t>GD68KD39CP98</t>
  </si>
  <si>
    <t>GD45HC7ARU41</t>
  </si>
  <si>
    <t>GD01DKWS3A01</t>
  </si>
  <si>
    <t>GD66GJ07W694</t>
  </si>
  <si>
    <t>GD98HY4G7R75</t>
  </si>
  <si>
    <t>GD01SV8QJF50</t>
  </si>
  <si>
    <t>GD20PH58VX30</t>
  </si>
  <si>
    <t>实为18间*3晚+1间*1晚</t>
  </si>
  <si>
    <t>GD45DB0OHF67</t>
  </si>
  <si>
    <t>实为23*5晚+1*3晚+1*1晚</t>
  </si>
  <si>
    <t>GD553J4M4S92</t>
  </si>
  <si>
    <t>实为23*4晚+1*1晚</t>
  </si>
  <si>
    <t>GD279Y08X534</t>
  </si>
  <si>
    <t>GD95LURW5B75</t>
  </si>
  <si>
    <t>GD58ZDG6BM67</t>
  </si>
  <si>
    <t>GD50QWJ0OI66</t>
  </si>
  <si>
    <t>团队人数21人</t>
  </si>
  <si>
    <t>GD14L5U6JP38</t>
  </si>
  <si>
    <t>团队人数17人</t>
  </si>
  <si>
    <t>GD46U3EGH114</t>
  </si>
  <si>
    <t>GD92YPADJB08</t>
  </si>
  <si>
    <t>GD15FSFRCX58</t>
  </si>
  <si>
    <t>GD59NOTRG876</t>
  </si>
  <si>
    <t>团队人数29人</t>
  </si>
  <si>
    <t>GD84WB7FZ186</t>
  </si>
  <si>
    <t>GD95AWR0LC80</t>
  </si>
  <si>
    <t>GD66SA6YKR61</t>
  </si>
  <si>
    <t>GD33KS9VOM97</t>
  </si>
  <si>
    <t>GD675HPYWE86</t>
  </si>
  <si>
    <t>实为29间*5晚+1间*2晚</t>
  </si>
  <si>
    <t>GD440MZT7926</t>
  </si>
  <si>
    <t>实为5间*4晚+1间*2晚</t>
  </si>
  <si>
    <t>GD99D2GBEB52</t>
  </si>
  <si>
    <t>凯宾斯基酒店</t>
  </si>
  <si>
    <t>GD90335OGV58</t>
  </si>
  <si>
    <t>GD40OVOJJZ16</t>
  </si>
  <si>
    <t>GD66GGINZY82</t>
  </si>
  <si>
    <t>GD84SL56YC25</t>
  </si>
  <si>
    <t>GD56G1L7IA73</t>
  </si>
  <si>
    <t>GD66P8C1E698</t>
  </si>
  <si>
    <t>GD19AVZV7C47</t>
  </si>
  <si>
    <t>GD254EXT8O04</t>
  </si>
  <si>
    <t>实为7*3晚+1*2晚</t>
  </si>
  <si>
    <t>GD26IOWLYW90</t>
  </si>
  <si>
    <t>GD50X1XHAU38</t>
  </si>
  <si>
    <t>GD32FWL6SK71</t>
  </si>
  <si>
    <t>GD5164WZ8L52</t>
  </si>
  <si>
    <t>GD36V8NR2K40</t>
  </si>
  <si>
    <t>GD264VRN0M33</t>
  </si>
  <si>
    <t>GD82LHM2ZW41</t>
  </si>
  <si>
    <t>GD04CX591958</t>
  </si>
  <si>
    <t>GD59WGU97283</t>
  </si>
  <si>
    <t>GD28I3LIRD37</t>
  </si>
  <si>
    <t>GD53SL6HG471</t>
  </si>
  <si>
    <t>GD0017TCJL91</t>
  </si>
  <si>
    <t>实为11*3晚+1*2晚</t>
  </si>
  <si>
    <t>GD717GAOO236</t>
  </si>
  <si>
    <t>GD71TELU1N46</t>
  </si>
  <si>
    <t>GD57MALI8431</t>
  </si>
  <si>
    <t>五通佰翔酒店</t>
  </si>
  <si>
    <t>GD79785XWV21</t>
  </si>
  <si>
    <t>GD90Z3ATFK96</t>
  </si>
  <si>
    <t>GD83RTO74U98</t>
  </si>
  <si>
    <t>GD18VOGGOG71</t>
  </si>
  <si>
    <t>GD26001W2R77</t>
  </si>
  <si>
    <t>厦门吉睿酒店有限公司</t>
  </si>
  <si>
    <t>GD74MWC6GC62</t>
  </si>
  <si>
    <t>GD72BD3OPG83</t>
  </si>
  <si>
    <t>厦门佳宾阳光酒店有限公司</t>
  </si>
  <si>
    <t>GD38XTRYH270</t>
  </si>
  <si>
    <t>GD98JQUQ4H63</t>
  </si>
  <si>
    <t>厦门郎豪酒店</t>
  </si>
  <si>
    <t>2021年11月至2022年3月旅行社组织国内游客在厦住宿补助申请情况</t>
  </si>
  <si>
    <t>单位详细名称</t>
  </si>
  <si>
    <t>街(村)、门牌号</t>
  </si>
  <si>
    <t>厦门宝龙一城大酒店有限公司</t>
  </si>
  <si>
    <r>
      <rPr>
        <sz val="10"/>
        <rFont val="宋体"/>
        <charset val="134"/>
      </rPr>
      <t>思明区吕岭路</t>
    </r>
    <r>
      <rPr>
        <sz val="11"/>
        <color theme="1"/>
        <rFont val="等线"/>
        <charset val="134"/>
        <scheme val="minor"/>
      </rPr>
      <t>1599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16</t>
    </r>
    <r>
      <rPr>
        <sz val="10"/>
        <rFont val="宋体"/>
        <charset val="134"/>
      </rPr>
      <t>楼</t>
    </r>
    <r>
      <rPr>
        <sz val="11"/>
        <color theme="1"/>
        <rFont val="等线"/>
        <charset val="134"/>
        <scheme val="minor"/>
      </rPr>
      <t>1603</t>
    </r>
    <r>
      <rPr>
        <sz val="10"/>
        <rFont val="宋体"/>
        <charset val="134"/>
      </rPr>
      <t>之一单元</t>
    </r>
  </si>
  <si>
    <t>厦门润联投资有限公司</t>
  </si>
  <si>
    <r>
      <rPr>
        <sz val="10"/>
        <rFont val="宋体"/>
        <charset val="134"/>
      </rPr>
      <t>集美区杏滨路</t>
    </r>
    <r>
      <rPr>
        <sz val="11"/>
        <color theme="1"/>
        <rFont val="等线"/>
        <charset val="134"/>
        <scheme val="minor"/>
      </rPr>
      <t>866</t>
    </r>
    <r>
      <rPr>
        <sz val="10"/>
        <rFont val="宋体"/>
        <charset val="134"/>
      </rPr>
      <t>号</t>
    </r>
  </si>
  <si>
    <t>福建中旅实业股份有限公司</t>
  </si>
  <si>
    <r>
      <rPr>
        <sz val="10"/>
        <rFont val="宋体"/>
        <charset val="134"/>
      </rPr>
      <t>思明区新华路</t>
    </r>
    <r>
      <rPr>
        <sz val="11"/>
        <color theme="1"/>
        <rFont val="等线"/>
        <charset val="134"/>
        <scheme val="minor"/>
      </rPr>
      <t>70-74</t>
    </r>
    <r>
      <rPr>
        <sz val="10"/>
        <rFont val="宋体"/>
        <charset val="134"/>
      </rPr>
      <t>号内主楼</t>
    </r>
    <r>
      <rPr>
        <sz val="11"/>
        <color theme="1"/>
        <rFont val="等线"/>
        <charset val="134"/>
        <scheme val="minor"/>
      </rPr>
      <t>103</t>
    </r>
    <r>
      <rPr>
        <sz val="10"/>
        <rFont val="宋体"/>
        <charset val="134"/>
      </rPr>
      <t>室</t>
    </r>
  </si>
  <si>
    <t>厦门祥凤金湾酒店管理有限公司</t>
  </si>
  <si>
    <r>
      <rPr>
        <sz val="10"/>
        <rFont val="宋体"/>
        <charset val="134"/>
      </rPr>
      <t>思明区中山路</t>
    </r>
    <r>
      <rPr>
        <sz val="11"/>
        <color theme="1"/>
        <rFont val="等线"/>
        <charset val="134"/>
        <scheme val="minor"/>
      </rPr>
      <t>76-132</t>
    </r>
    <r>
      <rPr>
        <sz val="10"/>
        <rFont val="宋体"/>
        <charset val="134"/>
      </rPr>
      <t>号</t>
    </r>
  </si>
  <si>
    <t>厦门伊泽瑞拉酒店管理有限公司</t>
  </si>
  <si>
    <r>
      <rPr>
        <sz val="10"/>
        <rFont val="宋体"/>
        <charset val="134"/>
      </rPr>
      <t>思明区公园南路</t>
    </r>
    <r>
      <rPr>
        <sz val="11"/>
        <color theme="1"/>
        <rFont val="等线"/>
        <charset val="134"/>
        <scheme val="minor"/>
      </rPr>
      <t>25</t>
    </r>
    <r>
      <rPr>
        <sz val="10"/>
        <rFont val="宋体"/>
        <charset val="134"/>
      </rPr>
      <t>号之</t>
    </r>
    <r>
      <rPr>
        <sz val="11"/>
        <color theme="1"/>
        <rFont val="等线"/>
        <charset val="134"/>
        <scheme val="minor"/>
      </rPr>
      <t>1-3</t>
    </r>
    <r>
      <rPr>
        <sz val="10"/>
        <rFont val="宋体"/>
        <charset val="134"/>
      </rPr>
      <t>号店面、</t>
    </r>
    <r>
      <rPr>
        <sz val="11"/>
        <color theme="1"/>
        <rFont val="等线"/>
        <charset val="134"/>
        <scheme val="minor"/>
      </rPr>
      <t>33</t>
    </r>
    <r>
      <rPr>
        <sz val="10"/>
        <rFont val="宋体"/>
        <charset val="134"/>
      </rPr>
      <t>号商城</t>
    </r>
    <r>
      <rPr>
        <sz val="11"/>
        <color theme="1"/>
        <rFont val="等线"/>
        <charset val="134"/>
        <scheme val="minor"/>
      </rPr>
      <t>1-3</t>
    </r>
    <r>
      <rPr>
        <sz val="10"/>
        <rFont val="宋体"/>
        <charset val="134"/>
      </rPr>
      <t>层</t>
    </r>
  </si>
  <si>
    <r>
      <rPr>
        <sz val="10"/>
        <rFont val="宋体"/>
        <charset val="134"/>
      </rPr>
      <t>思明区阳台山路</t>
    </r>
    <r>
      <rPr>
        <sz val="11"/>
        <color theme="1"/>
        <rFont val="等线"/>
        <charset val="134"/>
        <scheme val="minor"/>
      </rPr>
      <t>35</t>
    </r>
    <r>
      <rPr>
        <sz val="10"/>
        <rFont val="宋体"/>
        <charset val="134"/>
      </rPr>
      <t>号</t>
    </r>
  </si>
  <si>
    <t>厦门菲涛酒店有限公司</t>
  </si>
  <si>
    <r>
      <rPr>
        <sz val="10"/>
        <rFont val="宋体"/>
        <charset val="134"/>
      </rPr>
      <t>思明区厦禾路</t>
    </r>
    <r>
      <rPr>
        <sz val="11"/>
        <color theme="1"/>
        <rFont val="等线"/>
        <charset val="134"/>
        <scheme val="minor"/>
      </rPr>
      <t>982</t>
    </r>
    <r>
      <rPr>
        <sz val="10"/>
        <rFont val="宋体"/>
        <charset val="134"/>
      </rPr>
      <t>号</t>
    </r>
  </si>
  <si>
    <t>厦门兰桂坊花园酒店有限公司</t>
  </si>
  <si>
    <r>
      <rPr>
        <sz val="10"/>
        <rFont val="宋体"/>
        <charset val="134"/>
      </rPr>
      <t>思明区东浦路南一路</t>
    </r>
    <r>
      <rPr>
        <sz val="11"/>
        <color theme="1"/>
        <rFont val="等线"/>
        <charset val="134"/>
        <scheme val="minor"/>
      </rPr>
      <t>57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1-4</t>
    </r>
    <r>
      <rPr>
        <sz val="10"/>
        <rFont val="宋体"/>
        <charset val="134"/>
      </rPr>
      <t>层</t>
    </r>
  </si>
  <si>
    <t>厦门如乡酒店有限公司</t>
  </si>
  <si>
    <r>
      <rPr>
        <sz val="10"/>
        <rFont val="宋体"/>
        <charset val="134"/>
      </rPr>
      <t>思明区前埔村前埔社</t>
    </r>
    <r>
      <rPr>
        <sz val="11"/>
        <color theme="1"/>
        <rFont val="等线"/>
        <charset val="134"/>
        <scheme val="minor"/>
      </rPr>
      <t>400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C</t>
    </r>
    <r>
      <rPr>
        <sz val="10"/>
        <rFont val="宋体"/>
        <charset val="134"/>
      </rPr>
      <t>幢</t>
    </r>
  </si>
  <si>
    <t>厦门领地酒店有限公司</t>
  </si>
  <si>
    <r>
      <rPr>
        <sz val="10"/>
        <rFont val="宋体"/>
        <charset val="134"/>
      </rPr>
      <t>思明区洪莲路</t>
    </r>
    <r>
      <rPr>
        <sz val="11"/>
        <color theme="1"/>
        <rFont val="等线"/>
        <charset val="134"/>
        <scheme val="minor"/>
      </rPr>
      <t>19</t>
    </r>
    <r>
      <rPr>
        <sz val="10"/>
        <rFont val="宋体"/>
        <charset val="134"/>
      </rPr>
      <t>号第一层至六层及</t>
    </r>
    <r>
      <rPr>
        <sz val="11"/>
        <color theme="1"/>
        <rFont val="等线"/>
        <charset val="134"/>
        <scheme val="minor"/>
      </rPr>
      <t>20</t>
    </r>
    <r>
      <rPr>
        <sz val="10"/>
        <rFont val="宋体"/>
        <charset val="134"/>
      </rPr>
      <t>号二、三层</t>
    </r>
  </si>
  <si>
    <t>厦门尚德荣酒店有限公司</t>
  </si>
  <si>
    <r>
      <rPr>
        <sz val="10"/>
        <rFont val="宋体"/>
        <charset val="134"/>
      </rPr>
      <t>海沧区新阳街道新光路</t>
    </r>
    <r>
      <rPr>
        <sz val="11"/>
        <color theme="1"/>
        <rFont val="等线"/>
        <charset val="134"/>
        <scheme val="minor"/>
      </rPr>
      <t>284</t>
    </r>
    <r>
      <rPr>
        <sz val="10"/>
        <rFont val="宋体"/>
        <charset val="134"/>
      </rPr>
      <t>号第</t>
    </r>
    <r>
      <rPr>
        <sz val="11"/>
        <color theme="1"/>
        <rFont val="等线"/>
        <charset val="134"/>
        <scheme val="minor"/>
      </rPr>
      <t>3</t>
    </r>
    <r>
      <rPr>
        <sz val="10"/>
        <rFont val="宋体"/>
        <charset val="134"/>
      </rPr>
      <t>层翁角路</t>
    </r>
    <r>
      <rPr>
        <sz val="11"/>
        <color theme="1"/>
        <rFont val="等线"/>
        <charset val="134"/>
        <scheme val="minor"/>
      </rPr>
      <t>616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1—5</t>
    </r>
    <r>
      <rPr>
        <sz val="10"/>
        <rFont val="宋体"/>
        <charset val="134"/>
      </rPr>
      <t>层</t>
    </r>
  </si>
  <si>
    <t>厦门臻客居酒店管理有限公司</t>
  </si>
  <si>
    <r>
      <rPr>
        <sz val="10"/>
        <rFont val="宋体"/>
        <charset val="134"/>
      </rPr>
      <t>海沧区海沧街道刘山中路</t>
    </r>
    <r>
      <rPr>
        <sz val="11"/>
        <color theme="1"/>
        <rFont val="等线"/>
        <charset val="134"/>
        <scheme val="minor"/>
      </rPr>
      <t>14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6-9</t>
    </r>
    <r>
      <rPr>
        <sz val="10"/>
        <rFont val="宋体"/>
        <charset val="134"/>
      </rPr>
      <t>层</t>
    </r>
  </si>
  <si>
    <t>厦门啡繁傲徽酒店管理有限公司</t>
  </si>
  <si>
    <r>
      <rPr>
        <sz val="10"/>
        <rFont val="宋体"/>
        <charset val="134"/>
      </rPr>
      <t>湖里区钟岭路</t>
    </r>
    <r>
      <rPr>
        <sz val="11"/>
        <color theme="1"/>
        <rFont val="等线"/>
        <charset val="134"/>
        <scheme val="minor"/>
      </rPr>
      <t>6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101</t>
    </r>
    <r>
      <rPr>
        <sz val="10"/>
        <rFont val="宋体"/>
        <charset val="134"/>
      </rPr>
      <t>室</t>
    </r>
  </si>
  <si>
    <t>厦门陆陆捌酒店有限公司</t>
  </si>
  <si>
    <r>
      <rPr>
        <sz val="10"/>
        <rFont val="宋体"/>
        <charset val="134"/>
      </rPr>
      <t>集美区集源路</t>
    </r>
    <r>
      <rPr>
        <sz val="11"/>
        <color theme="1"/>
        <rFont val="等线"/>
        <charset val="134"/>
        <scheme val="minor"/>
      </rPr>
      <t>31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1#</t>
    </r>
    <r>
      <rPr>
        <sz val="10"/>
        <rFont val="宋体"/>
        <charset val="134"/>
      </rPr>
      <t>楼、</t>
    </r>
    <r>
      <rPr>
        <sz val="11"/>
        <color theme="1"/>
        <rFont val="等线"/>
        <charset val="134"/>
        <scheme val="minor"/>
      </rPr>
      <t>2#</t>
    </r>
    <r>
      <rPr>
        <sz val="10"/>
        <rFont val="宋体"/>
        <charset val="134"/>
      </rPr>
      <t>楼</t>
    </r>
  </si>
  <si>
    <t>厦门杏花村酒店有限公司</t>
  </si>
  <si>
    <r>
      <rPr>
        <sz val="10"/>
        <rFont val="宋体"/>
        <charset val="134"/>
      </rPr>
      <t>集美区杏前路</t>
    </r>
    <r>
      <rPr>
        <sz val="11"/>
        <color theme="1"/>
        <rFont val="等线"/>
        <charset val="134"/>
        <scheme val="minor"/>
      </rPr>
      <t>52</t>
    </r>
    <r>
      <rPr>
        <sz val="10"/>
        <rFont val="宋体"/>
        <charset val="134"/>
      </rPr>
      <t>号</t>
    </r>
  </si>
  <si>
    <t>厦门白云之星酒店有限公司</t>
  </si>
  <si>
    <r>
      <rPr>
        <sz val="10"/>
        <rFont val="宋体"/>
        <charset val="134"/>
      </rPr>
      <t>翔安区马巷镇巷西二里舫泰楼</t>
    </r>
    <r>
      <rPr>
        <sz val="11"/>
        <color theme="1"/>
        <rFont val="等线"/>
        <charset val="134"/>
        <scheme val="minor"/>
      </rPr>
      <t>4-6</t>
    </r>
    <r>
      <rPr>
        <sz val="10"/>
        <rFont val="宋体"/>
        <charset val="134"/>
      </rPr>
      <t>层</t>
    </r>
  </si>
  <si>
    <t>厦门祥安瑞丽酒店有限公司</t>
  </si>
  <si>
    <r>
      <rPr>
        <sz val="10"/>
        <rFont val="宋体"/>
        <charset val="134"/>
      </rPr>
      <t>翔安区新店镇祥福路</t>
    </r>
    <r>
      <rPr>
        <sz val="11"/>
        <color theme="1"/>
        <rFont val="等线"/>
        <charset val="134"/>
        <scheme val="minor"/>
      </rPr>
      <t>2004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101</t>
    </r>
  </si>
  <si>
    <t>顶沃仔47号1-6层</t>
  </si>
  <si>
    <t>厦门绿晶酒店</t>
  </si>
  <si>
    <t>顶沃仔14号</t>
  </si>
  <si>
    <t>思明南路485号1-6层</t>
  </si>
  <si>
    <t>厦门旭天酒店有限公司</t>
  </si>
  <si>
    <t>思明南路479号厦港成衣大厦二至六楼</t>
  </si>
  <si>
    <t>福建世茂新里程投资发展有限公司</t>
  </si>
  <si>
    <t>思明南路410号之二701</t>
  </si>
  <si>
    <r>
      <rPr>
        <sz val="10"/>
        <rFont val="宋体"/>
        <charset val="134"/>
      </rPr>
      <t>市思明区下沃仔</t>
    </r>
    <r>
      <rPr>
        <sz val="11"/>
        <color theme="1"/>
        <rFont val="等线"/>
        <charset val="134"/>
        <scheme val="minor"/>
      </rPr>
      <t>13</t>
    </r>
    <r>
      <rPr>
        <sz val="10"/>
        <rFont val="宋体"/>
        <charset val="134"/>
      </rPr>
      <t>号之一号楼</t>
    </r>
  </si>
  <si>
    <t>厦门贝帝斯文景酒店有限公司</t>
  </si>
  <si>
    <t>思明南路497、497-4号楼</t>
  </si>
  <si>
    <t>厦门鹭渤元酒店有限公司</t>
  </si>
  <si>
    <t>南华路35号</t>
  </si>
  <si>
    <t>厦门海景大酒店有限公司</t>
  </si>
  <si>
    <r>
      <rPr>
        <sz val="10"/>
        <rFont val="宋体"/>
        <charset val="134"/>
      </rPr>
      <t>思明区镇海路</t>
    </r>
    <r>
      <rPr>
        <sz val="11"/>
        <color theme="1"/>
        <rFont val="等线"/>
        <charset val="134"/>
        <scheme val="minor"/>
      </rPr>
      <t>12</t>
    </r>
    <r>
      <rPr>
        <sz val="10"/>
        <rFont val="宋体"/>
        <charset val="134"/>
      </rPr>
      <t>号之八</t>
    </r>
  </si>
  <si>
    <t>厦门夏商和怡酒店有限公司</t>
  </si>
  <si>
    <t>中山路1号</t>
  </si>
  <si>
    <t>厦门伊登酒店有限责任公司</t>
  </si>
  <si>
    <t>中山路244号3-5层</t>
  </si>
  <si>
    <t>厦门永丽达花园酒店有限公司</t>
  </si>
  <si>
    <t>中山路299号之二、三、四层</t>
  </si>
  <si>
    <t>厦门芙蓉国酒店有限公司</t>
  </si>
  <si>
    <r>
      <rPr>
        <sz val="10"/>
        <rFont val="宋体"/>
        <charset val="134"/>
      </rPr>
      <t>思明区思明南路</t>
    </r>
    <r>
      <rPr>
        <sz val="11"/>
        <color theme="1"/>
        <rFont val="等线"/>
        <charset val="134"/>
        <scheme val="minor"/>
      </rPr>
      <t>291-293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1-5</t>
    </r>
    <r>
      <rPr>
        <sz val="10"/>
        <rFont val="宋体"/>
        <charset val="134"/>
      </rPr>
      <t>层</t>
    </r>
  </si>
  <si>
    <t>厦门市金后酒店发展有限公司</t>
  </si>
  <si>
    <r>
      <rPr>
        <sz val="10"/>
        <rFont val="宋体"/>
        <charset val="134"/>
      </rPr>
      <t>思明区中山路</t>
    </r>
    <r>
      <rPr>
        <sz val="11"/>
        <color theme="1"/>
        <rFont val="等线"/>
        <charset val="134"/>
        <scheme val="minor"/>
      </rPr>
      <t>444</t>
    </r>
    <r>
      <rPr>
        <sz val="10"/>
        <rFont val="宋体"/>
        <charset val="134"/>
      </rPr>
      <t>号</t>
    </r>
  </si>
  <si>
    <t>厦门泰谷酒店有限公司</t>
  </si>
  <si>
    <t>思明区镇海路2号</t>
  </si>
  <si>
    <t>厦门企鹅宾馆有限公司</t>
  </si>
  <si>
    <r>
      <rPr>
        <sz val="10"/>
        <rFont val="宋体"/>
        <charset val="134"/>
      </rPr>
      <t>思明区新华路</t>
    </r>
    <r>
      <rPr>
        <sz val="11"/>
        <color theme="1"/>
        <rFont val="等线"/>
        <charset val="134"/>
        <scheme val="minor"/>
      </rPr>
      <t>30-32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1-6</t>
    </r>
    <r>
      <rPr>
        <sz val="10"/>
        <rFont val="宋体"/>
        <charset val="134"/>
      </rPr>
      <t>层、</t>
    </r>
    <r>
      <rPr>
        <sz val="11"/>
        <color theme="1"/>
        <rFont val="等线"/>
        <charset val="134"/>
        <scheme val="minor"/>
      </rPr>
      <t>34-36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2-5</t>
    </r>
    <r>
      <rPr>
        <sz val="10"/>
        <rFont val="宋体"/>
        <charset val="134"/>
      </rPr>
      <t>层</t>
    </r>
  </si>
  <si>
    <t>厦门和平里酒店有限公司</t>
  </si>
  <si>
    <t>思明区鹭江道12号</t>
  </si>
  <si>
    <t>厦门瑞阁酒店有限公司</t>
  </si>
  <si>
    <t>思明南路158号定安广场一期三楼</t>
  </si>
  <si>
    <t>厦门鹭江宾馆</t>
  </si>
  <si>
    <t>鹭江道54号</t>
  </si>
  <si>
    <t>厦门武庭酒店有限公司</t>
  </si>
  <si>
    <r>
      <rPr>
        <sz val="10"/>
        <rFont val="宋体"/>
        <charset val="134"/>
      </rPr>
      <t>思明区大中路</t>
    </r>
    <r>
      <rPr>
        <sz val="11"/>
        <color theme="1"/>
        <rFont val="等线"/>
        <charset val="134"/>
        <scheme val="minor"/>
      </rPr>
      <t>85</t>
    </r>
  </si>
  <si>
    <t>厦门大学国际学术交流中心有限公司</t>
  </si>
  <si>
    <t>思明区厦大校园内逸夫楼、克立楼、建文楼</t>
  </si>
  <si>
    <t>厦门佲家鹭江酒店有限公司</t>
  </si>
  <si>
    <r>
      <rPr>
        <sz val="10"/>
        <rFont val="宋体"/>
        <charset val="134"/>
      </rPr>
      <t>思明区龙虎山路</t>
    </r>
    <r>
      <rPr>
        <sz val="11"/>
        <color theme="1"/>
        <rFont val="等线"/>
        <charset val="134"/>
        <scheme val="minor"/>
      </rPr>
      <t>382</t>
    </r>
    <r>
      <rPr>
        <sz val="10"/>
        <rFont val="宋体"/>
        <charset val="134"/>
      </rPr>
      <t>号</t>
    </r>
  </si>
  <si>
    <t>厦门市自来行酒店有限公司</t>
  </si>
  <si>
    <r>
      <rPr>
        <sz val="10"/>
        <rFont val="宋体"/>
        <charset val="134"/>
      </rPr>
      <t>思明区龙虎山路</t>
    </r>
    <r>
      <rPr>
        <sz val="11"/>
        <color theme="1"/>
        <rFont val="等线"/>
        <charset val="134"/>
        <scheme val="minor"/>
      </rPr>
      <t>553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301</t>
    </r>
    <r>
      <rPr>
        <sz val="10"/>
        <rFont val="宋体"/>
        <charset val="134"/>
      </rPr>
      <t>单元</t>
    </r>
  </si>
  <si>
    <t>佳逸酒店管理有限公司</t>
  </si>
  <si>
    <t>龙虎山路10-12号</t>
  </si>
  <si>
    <t>全总（厦门）安养中心</t>
  </si>
  <si>
    <t>环岛南路2699号</t>
  </si>
  <si>
    <t>厦门艾尼鸣宇酒店管理有限公司</t>
  </si>
  <si>
    <r>
      <rPr>
        <sz val="10"/>
        <rFont val="宋体"/>
        <charset val="134"/>
      </rPr>
      <t>思明区黄厝村溪头下</t>
    </r>
    <r>
      <rPr>
        <sz val="11"/>
        <color theme="1"/>
        <rFont val="等线"/>
        <charset val="134"/>
        <scheme val="minor"/>
      </rPr>
      <t>66</t>
    </r>
    <r>
      <rPr>
        <sz val="10"/>
        <rFont val="宋体"/>
        <charset val="134"/>
      </rPr>
      <t>号</t>
    </r>
  </si>
  <si>
    <t>厦门帝元维多利亚大酒店有限公司</t>
  </si>
  <si>
    <r>
      <rPr>
        <sz val="10"/>
        <rFont val="宋体"/>
        <charset val="134"/>
      </rPr>
      <t>思明区环岛南路</t>
    </r>
    <r>
      <rPr>
        <sz val="11"/>
        <color theme="1"/>
        <rFont val="等线"/>
        <charset val="134"/>
        <scheme val="minor"/>
      </rPr>
      <t>6679-6699</t>
    </r>
    <r>
      <rPr>
        <sz val="10"/>
        <rFont val="宋体"/>
        <charset val="134"/>
      </rPr>
      <t>号</t>
    </r>
  </si>
  <si>
    <t>厦门海悦山庄酒店有限公司</t>
  </si>
  <si>
    <r>
      <rPr>
        <sz val="10"/>
        <rFont val="宋体"/>
        <charset val="134"/>
      </rPr>
      <t>思明区环岛南路</t>
    </r>
    <r>
      <rPr>
        <sz val="11"/>
        <color theme="1"/>
        <rFont val="等线"/>
        <charset val="134"/>
        <scheme val="minor"/>
      </rPr>
      <t>3999</t>
    </r>
    <r>
      <rPr>
        <sz val="10"/>
        <rFont val="宋体"/>
        <charset val="134"/>
      </rPr>
      <t>号</t>
    </r>
  </si>
  <si>
    <t>厦门丽斯海景酒店有限公司</t>
  </si>
  <si>
    <r>
      <rPr>
        <sz val="10"/>
        <rFont val="宋体"/>
        <charset val="134"/>
      </rPr>
      <t>思明区黄厝社区塔头社</t>
    </r>
    <r>
      <rPr>
        <sz val="11"/>
        <color theme="1"/>
        <rFont val="等线"/>
        <charset val="134"/>
        <scheme val="minor"/>
      </rPr>
      <t>298</t>
    </r>
    <r>
      <rPr>
        <sz val="10"/>
        <rFont val="宋体"/>
        <charset val="134"/>
      </rPr>
      <t>号</t>
    </r>
  </si>
  <si>
    <t>厦门荣誉国际酒店有限公司</t>
  </si>
  <si>
    <t>福建省厦门市思明区环岛南路551号荣誉国际酒店</t>
  </si>
  <si>
    <t>厦门万佳云顶酒店有限责任公司</t>
  </si>
  <si>
    <t>福建省厦门市思明区黄厝茂后206号</t>
  </si>
  <si>
    <t>厦门亚洲海湾大酒店有限公司</t>
  </si>
  <si>
    <t>福建省厦门市思明区环岛路黄厝99号</t>
  </si>
  <si>
    <t>厦门港湾大酒店有限公司</t>
  </si>
  <si>
    <t>鹭江道259号</t>
  </si>
  <si>
    <t>厦门海岸国际酒店有限公司</t>
  </si>
  <si>
    <t>鹭江道96号1904、B28F、B7F、B8F、B9F</t>
  </si>
  <si>
    <t>厦门凯斯曼酒店管理有限公司</t>
  </si>
  <si>
    <t>厦门市思明区厦禾路139号东航国旅大厦101-601单元</t>
  </si>
  <si>
    <t>厦门市思明区鹭岛假日快捷酒店</t>
  </si>
  <si>
    <t>厦禾社区角尾路6号之一、故宫路73号</t>
  </si>
  <si>
    <t>厦门和颐酒店有限公司</t>
  </si>
  <si>
    <t>湖滨西路15号1层4-7层</t>
  </si>
  <si>
    <t>厦门市金威大酒店有限公司</t>
  </si>
  <si>
    <t>厦禾路415-419号</t>
  </si>
  <si>
    <t>厦门庭居酒店有限公司</t>
  </si>
  <si>
    <t>禾祥西路41号</t>
  </si>
  <si>
    <t>厦门宾至琼林酒店有限公司</t>
  </si>
  <si>
    <t>公园南路81号2层</t>
  </si>
  <si>
    <t>厦门宏雅酒店有限公司</t>
  </si>
  <si>
    <t>溪岸路106</t>
  </si>
  <si>
    <t>厦门骏豪酒店管理有限公司</t>
  </si>
  <si>
    <t>仙岳路625号</t>
  </si>
  <si>
    <t>厦门宏都大饭店</t>
  </si>
  <si>
    <t>福建省厦门市思明区白鹭洲路201号</t>
  </si>
  <si>
    <t>厦门金悦酒店有限公司</t>
  </si>
  <si>
    <t>湖滨中路11号</t>
  </si>
  <si>
    <t>厦门融通白鹭宾馆有限责任公司</t>
  </si>
  <si>
    <t>虎园路6号</t>
  </si>
  <si>
    <t>厦门厦宾酒店有限公司</t>
  </si>
  <si>
    <t>福建省厦门市思明区虎园路16号</t>
  </si>
  <si>
    <t>思明区溪岸路121号A区</t>
  </si>
  <si>
    <t>厦门市思明区禾祥西路80号-82号</t>
  </si>
  <si>
    <t>厦门家驿酒店有限公司</t>
  </si>
  <si>
    <t>禾祥西路518号第三层</t>
  </si>
  <si>
    <t>厦门金俪酒店有限公司</t>
  </si>
  <si>
    <t>后江埭路45号厂房</t>
  </si>
  <si>
    <t>厦门时代雅居酒店有限公司</t>
  </si>
  <si>
    <t>后江埭路29</t>
  </si>
  <si>
    <t>厦门怡翔华都酒店有限公司</t>
  </si>
  <si>
    <t>厦禾路819号</t>
  </si>
  <si>
    <t>厦门米仑酒店有限公司</t>
  </si>
  <si>
    <t>福建省厦门市思明区后滨路12号</t>
  </si>
  <si>
    <t>厦门信息集团酒店运营有限公司</t>
  </si>
  <si>
    <t>厦门市思明区湖滨南路95号</t>
  </si>
  <si>
    <t>厦门福满人家酒店有限公司</t>
  </si>
  <si>
    <t>厦门思明区禾祥西路68-72号光华大厦第二层</t>
  </si>
  <si>
    <t>厦门夏商旅游集团有限公司</t>
  </si>
  <si>
    <t>厦禾路939号华商大厦16楼B区</t>
  </si>
  <si>
    <t>厦门航空酒店管理有限公司</t>
  </si>
  <si>
    <t>福建省厦门市思明区湖滨南路99号</t>
  </si>
  <si>
    <t>厦门东南亚大酒店有限公司</t>
  </si>
  <si>
    <t>厦门市思明区厦禾路908号</t>
  </si>
  <si>
    <t>厦门华闽酒店有限公司</t>
  </si>
  <si>
    <t>厦门市思明区湖滨东路9号</t>
  </si>
  <si>
    <t>厦禾路935号</t>
  </si>
  <si>
    <t>厦门市思明区文屏路40号一楼之12、13、14第二、三、四层</t>
  </si>
  <si>
    <t>厦门京华大酒店</t>
  </si>
  <si>
    <t>福建省厦门市思明区厦禾路1130</t>
  </si>
  <si>
    <t>厦门路劲洲酒店有限公司</t>
  </si>
  <si>
    <t>厦门市思明区环岛东路观音山商业街D1栋半地下、D2栋</t>
  </si>
  <si>
    <t>厦门元利酒店有限公司</t>
  </si>
  <si>
    <t>厦禾路1090号（元利花园F幢）</t>
  </si>
  <si>
    <t>厦门和家祥酒店有限公司</t>
  </si>
  <si>
    <t>厦门市思明区湖滨东路40号</t>
  </si>
  <si>
    <t>厦门新培源工贸发展有限公司</t>
  </si>
  <si>
    <t>福建省厦门市思明区厦禾路874号</t>
  </si>
  <si>
    <t>厦门宜必思酒店有限公司</t>
  </si>
  <si>
    <t>厦禾路870号</t>
  </si>
  <si>
    <t>厦门市盈祥宾馆有限公司</t>
  </si>
  <si>
    <t>厦门市思明区凤屿路16号</t>
  </si>
  <si>
    <t>厦门夏庭酒店有限公司</t>
  </si>
  <si>
    <t>厦禾路859号</t>
  </si>
  <si>
    <t>厦门世纪寰岛酒店有限公司</t>
  </si>
  <si>
    <t>厦禾路1130号之一一层局部、三至八层局部</t>
  </si>
  <si>
    <t>厦门万月丰实业有限公司</t>
  </si>
  <si>
    <t>厦门市思明区金榜路99号</t>
  </si>
  <si>
    <t>厦门如是酒店有限公司</t>
  </si>
  <si>
    <t>福建省厦门市思明区文屏路35号</t>
  </si>
  <si>
    <t>厦门厦凤酒店有限公司</t>
  </si>
  <si>
    <t>厦门市思明区大厝山路68号</t>
  </si>
  <si>
    <t>厦门香克斯酒店有限公司</t>
  </si>
  <si>
    <t>福建省厦门市思明区东浦路36-40</t>
  </si>
  <si>
    <t>厦门合佳酒店有限公司</t>
  </si>
  <si>
    <t>文园路66号</t>
  </si>
  <si>
    <t>厦门万佳东方酒店有限责任公司</t>
  </si>
  <si>
    <t>福建省厦门市思明区虎园路4-1</t>
  </si>
  <si>
    <t>华业（厦门）酒店有限公司</t>
  </si>
  <si>
    <t>湖滨北路19号</t>
  </si>
  <si>
    <t>厦门宝龙大酒店有限公司</t>
  </si>
  <si>
    <t>福建省厦门市思明区湖滨中路133号厦门宝龙铂尔曼大酒店2层</t>
  </si>
  <si>
    <t>建业路8号</t>
  </si>
  <si>
    <t>厦门枫悦大酒店有限公司</t>
  </si>
  <si>
    <t>厦门市思明区仙岳路415号</t>
  </si>
  <si>
    <t>厦门颐豪酒店有限公司</t>
  </si>
  <si>
    <t>湖滨北路40号</t>
  </si>
  <si>
    <t>厦门京僎酒店有限公司</t>
  </si>
  <si>
    <t>厦门市思明区湖滨南路469号18楼</t>
  </si>
  <si>
    <t>厦门源昌集团有限公司</t>
  </si>
  <si>
    <t>湖滨南路源昌大厦39房D单元</t>
  </si>
  <si>
    <t>厦门瑞提拉酒店有限公司</t>
  </si>
  <si>
    <t>厦门市湖滨北路15号外贸大厦附楼</t>
  </si>
  <si>
    <t>厦门京闽能源实业有限公司</t>
  </si>
  <si>
    <t>厦门市思明区松柏小区屿后南里158号四楼</t>
  </si>
  <si>
    <t>厦门希阁酒店有限公司</t>
  </si>
  <si>
    <t>福建省厦门市思明区屿后南里228号</t>
  </si>
  <si>
    <t>厦门佰翔汇馨酒店有限公司</t>
  </si>
  <si>
    <t>厦门思明区仙岳路396-398号5楼501室</t>
  </si>
  <si>
    <t>厦门市武夷酒店有限公司</t>
  </si>
  <si>
    <t>莲岳路189号武夷公工贸11号楼</t>
  </si>
  <si>
    <t>厦门奕东酒店有限公司</t>
  </si>
  <si>
    <t>厦门市思明区体育路111-1</t>
  </si>
  <si>
    <t>华君酒店（厦门）有限公司</t>
  </si>
  <si>
    <t>湖滨北路29、31号第二、三、四层A单元</t>
  </si>
  <si>
    <t>厦门闽天长晟酒店管理有限公司</t>
  </si>
  <si>
    <t>厦门市思明区湖光路32号接待站1、2、3号楼</t>
  </si>
  <si>
    <t>厦门星宜嘉酒店有限公司</t>
  </si>
  <si>
    <t>厦门市思明区七星路51号</t>
  </si>
  <si>
    <t>厦门和景酒店有限公司</t>
  </si>
  <si>
    <t>仙岳路274-278号401-1001室</t>
  </si>
  <si>
    <t>思明区吕岭路122号</t>
  </si>
  <si>
    <t>厦门牡丹国际大酒店有限公司</t>
  </si>
  <si>
    <t>莲前西路568号</t>
  </si>
  <si>
    <t>宸洲洲际（厦门）酒店有限责任公司</t>
  </si>
  <si>
    <t>领事馆路19号</t>
  </si>
  <si>
    <t>厦门爱丁堡商务酒店有限公司</t>
  </si>
  <si>
    <t>厦门市思明区西林路56号1至7层</t>
  </si>
  <si>
    <t>厦门国际会展酒店有限公司</t>
  </si>
  <si>
    <t>福建省厦门市思明区会展二路199号会展中心辅楼</t>
  </si>
  <si>
    <t>厦门君泰酒店有限公司</t>
  </si>
  <si>
    <t>文兴西路1459-1465</t>
  </si>
  <si>
    <t>厦门天鹅大酒店有限公司</t>
  </si>
  <si>
    <t>白鹭洲东路3号</t>
  </si>
  <si>
    <t>思明区前埔中路319号</t>
  </si>
  <si>
    <t>香格里拉酒店（厦门）有限公司</t>
  </si>
  <si>
    <t>台东路168号</t>
  </si>
  <si>
    <t>厦门光大商务酒店有限公司</t>
  </si>
  <si>
    <t>福建省厦门市思明区莲前西路708</t>
  </si>
  <si>
    <t>梅园（厦门）酒店管理有限公司</t>
  </si>
  <si>
    <t>莲前东路413号</t>
  </si>
  <si>
    <t>厦门明发海景国际酒店有限公司</t>
  </si>
  <si>
    <t>思明区前埔中路325-327号</t>
  </si>
  <si>
    <t>厦门榕森缘酒店有限公司</t>
  </si>
  <si>
    <t>厦门市思明区西林东路1-19号1层局部大堂和3-4层（1-1）-（1-22）</t>
  </si>
  <si>
    <t>厦门天元君隆大酒店有限公司</t>
  </si>
  <si>
    <t>前埔路189号</t>
  </si>
  <si>
    <t>厦门富景酒店有限公司</t>
  </si>
  <si>
    <t>洪莲路24号-局部二至五层</t>
  </si>
  <si>
    <t>厦门华廷商务酒店有限公司</t>
  </si>
  <si>
    <t>洪莲中二路8号</t>
  </si>
  <si>
    <t>厦门碧海蓝湾酒店有限公司</t>
  </si>
  <si>
    <t>会展路456-508号</t>
  </si>
  <si>
    <t>厦门大唐酒店有限公司</t>
  </si>
  <si>
    <t>吕岭路1997号</t>
  </si>
  <si>
    <t>厦门锦之星酒店有限公司</t>
  </si>
  <si>
    <t>福建省厦门市思明区会展路306号</t>
  </si>
  <si>
    <t>厦门鼓旅会务有限公司</t>
  </si>
  <si>
    <t>前埔东路20-22号</t>
  </si>
  <si>
    <t>厦门华林国际大酒店有限公司</t>
  </si>
  <si>
    <t>文兴东路199号</t>
  </si>
  <si>
    <t>厦门市华林君盛酒店有限公司</t>
  </si>
  <si>
    <t>福建省厦门市思明区文兴东路199号</t>
  </si>
  <si>
    <t>厦门天元酒店有限公司</t>
  </si>
  <si>
    <t>环岛东路1813号</t>
  </si>
  <si>
    <t>厦门原石滩酒店管理有限公司</t>
  </si>
  <si>
    <t>会展北路27号</t>
  </si>
  <si>
    <t>厦门金瑞佳泰酒店有限公司</t>
  </si>
  <si>
    <t>洪莲中路607-609</t>
  </si>
  <si>
    <t>厦门怡禧酒店有限公司</t>
  </si>
  <si>
    <t>环岛东路观音山商业街15号E2栋</t>
  </si>
  <si>
    <t>厦门广莱酒店有限公司</t>
  </si>
  <si>
    <t>岭兜西路299号</t>
  </si>
  <si>
    <t>厦门国际会议中心酒店有限公司</t>
  </si>
  <si>
    <t>福建省厦门市思明区环岛东路1697号</t>
  </si>
  <si>
    <t>厦门陆岛之星酒店有限公司</t>
  </si>
  <si>
    <t>福建省厦门市思明区会展路300号</t>
  </si>
  <si>
    <t>厦门悦来海景酒店管理有限公司</t>
  </si>
  <si>
    <t>环岛南路海岸公路6787</t>
  </si>
  <si>
    <t>厦门瓯际风情酒店有限公司</t>
  </si>
  <si>
    <t>环岛东路商业街2号b1栋</t>
  </si>
  <si>
    <t>厦门颐兴酒店有限公司</t>
  </si>
  <si>
    <t>中山路336-360号1、4、5、6层</t>
  </si>
  <si>
    <t>厦门东辰大酒店有限公司</t>
  </si>
  <si>
    <t>思明区嘉禾路92号</t>
  </si>
  <si>
    <t>厦门凯裕国际大酒店有限公司</t>
  </si>
  <si>
    <t>嘉禾路128号凯裕国际酒店</t>
  </si>
  <si>
    <t>厦门庐山大酒店经营管理有限公司</t>
  </si>
  <si>
    <t>福建省厦门市思明区嘉禾路102庐山大厦一楼之二</t>
  </si>
  <si>
    <t>厦门新中林大酒店有限责任公司</t>
  </si>
  <si>
    <t>福建省厦门市思明区莲花南路18号</t>
  </si>
  <si>
    <t>厦门怡阁酒店有限公司</t>
  </si>
  <si>
    <t>思明区莲花南路16号1-7楼</t>
  </si>
  <si>
    <t>厦门忠缘快捷酒店有限公司</t>
  </si>
  <si>
    <t>思明区明发商业广场</t>
  </si>
  <si>
    <t>厦门舒悦大酒店有限公司</t>
  </si>
  <si>
    <t>莲西社区莲前西路209号综合楼2层及附属楼整栋</t>
  </si>
  <si>
    <t>华贤（厦门）酒店管理有限公司</t>
  </si>
  <si>
    <t>厦门市思明区莲岳路1号2607单元</t>
  </si>
  <si>
    <t>厦门亨龙酒店有限公司</t>
  </si>
  <si>
    <t>厦门市思明区谊爱路8号之二、之四</t>
  </si>
  <si>
    <t>厦门香草园酒店有限公司</t>
  </si>
  <si>
    <t>厦门思明龙山中路150号</t>
  </si>
  <si>
    <t>厦门鼓浪别墅酒店有限公司</t>
  </si>
  <si>
    <t>厦门市思明区鼓声路14号</t>
  </si>
  <si>
    <t>厦门海上花园酒店有限公司</t>
  </si>
  <si>
    <t>田尾路27号</t>
  </si>
  <si>
    <t>厦门琴笙酒店有限公司</t>
  </si>
  <si>
    <t>厦门市思明区鹿礁路8号</t>
  </si>
  <si>
    <t>厦门市林氏府酒店有限公司</t>
  </si>
  <si>
    <t>厦门市思明区鹿礁路11-19号</t>
  </si>
  <si>
    <t>厦门磐诺兆禾假日酒店有限公司</t>
  </si>
  <si>
    <t>厦门市思明区康泰路111之三</t>
  </si>
  <si>
    <t>融信（厦门）房地产开发有限公司</t>
  </si>
  <si>
    <t>海沧街道新大街29号405</t>
  </si>
  <si>
    <t>厦门如森宝商务酒店有限公司</t>
  </si>
  <si>
    <t>厦门市海沧区兴港路渐美村商贸综合楼第一幢1#1981号及2#楼1983号</t>
  </si>
  <si>
    <t>厦门正元置业有限公司</t>
  </si>
  <si>
    <t>福建省厦门市海沧区滨湖一里208号3楼之一</t>
  </si>
  <si>
    <t>厦门远东之星酒店有限公司</t>
  </si>
  <si>
    <t>厦门市海沧区新阳街道新盛路19号</t>
  </si>
  <si>
    <t>厦门悦豪酒店管理有限公司</t>
  </si>
  <si>
    <t>新盛路19号悦实广场3、4号楼第三层4301、第四层4401、第五层3501</t>
  </si>
  <si>
    <t>厦门鼓浪湾大酒店有限公司</t>
  </si>
  <si>
    <t>福建省厦门市海沧区滨湖东路99</t>
  </si>
  <si>
    <t>厦门海辰酒店有限公司</t>
  </si>
  <si>
    <t>嵩屿东路88号</t>
  </si>
  <si>
    <t>厦门海旅教师酒店有限公司</t>
  </si>
  <si>
    <t>厦门海沧嵩屿南一里232号一楼</t>
  </si>
  <si>
    <t>厦门蓝色海岸商务酒店有限公司</t>
  </si>
  <si>
    <t>滨湖北路869号</t>
  </si>
  <si>
    <t>厦门泰地置业有限公司</t>
  </si>
  <si>
    <t>海沧大道893号3604单元</t>
  </si>
  <si>
    <t>厦门邑居酒店管理有限公司</t>
  </si>
  <si>
    <t>嵩屿社1号</t>
  </si>
  <si>
    <t>厦门日月谷温泉渡假村有限公司</t>
  </si>
  <si>
    <t>厦门市海沧区孚莲路1888、1889号</t>
  </si>
  <si>
    <t>厦门日月谷温泉乡村俱乐部有限公司</t>
  </si>
  <si>
    <t>坤城汤岸一里1-111号</t>
  </si>
  <si>
    <t>厦门和悦酒店有限公司</t>
  </si>
  <si>
    <t>悦华路151号2号楼1层4-9层</t>
  </si>
  <si>
    <t>厦门金宝大酒店</t>
  </si>
  <si>
    <t>福建省厦门市湖里区东渡路124-126</t>
  </si>
  <si>
    <t>厦门聚园酒店有限公司</t>
  </si>
  <si>
    <t>华盛路15-17号</t>
  </si>
  <si>
    <t>厦门美丽华大酒店</t>
  </si>
  <si>
    <t>福建省厦门市湖里区兴隆路27号美丽华大酒店11层</t>
  </si>
  <si>
    <t>厦门润庭酒店有限公司</t>
  </si>
  <si>
    <t>福建省厦门市湖里区南山西路336号</t>
  </si>
  <si>
    <t>厦门悦华酒店</t>
  </si>
  <si>
    <t>福建省厦门市湖里区悦华酒店内</t>
  </si>
  <si>
    <t>厦门温泉戴斯酒店有限公司</t>
  </si>
  <si>
    <t>湖里大道24号太阳岛大厦1-6层</t>
  </si>
  <si>
    <t>厦门福隆体育产业发展有限公司</t>
  </si>
  <si>
    <t>南山冠军路1号（乒乓球馆、游泳馆）之三</t>
  </si>
  <si>
    <t>厦门福佑科技有限公司</t>
  </si>
  <si>
    <t>同益路48号201</t>
  </si>
  <si>
    <t>厦门宋代尔酒店管理有限公司</t>
  </si>
  <si>
    <t>东渡路85号205室</t>
  </si>
  <si>
    <t>厦门富美酒店有限公司</t>
  </si>
  <si>
    <t>区悦华路4号科地楼</t>
  </si>
  <si>
    <t>厦门国际大酒店有限公司</t>
  </si>
  <si>
    <t>长浩路18号</t>
  </si>
  <si>
    <t>厦门空港佰翔花园酒店有限公司</t>
  </si>
  <si>
    <t>翔云一路50号</t>
  </si>
  <si>
    <t>厦门市坤睿酒店管理有限公司</t>
  </si>
  <si>
    <t>兴隆路773-775号</t>
  </si>
  <si>
    <t>厦门大亿酒店有限公司</t>
  </si>
  <si>
    <t>福建省厦门市湖里区寨上社长浩路227号</t>
  </si>
  <si>
    <t>厦门可居酒店有限公司</t>
  </si>
  <si>
    <t>殿前街道长浩东路23号</t>
  </si>
  <si>
    <t>厦门海丝臻品佰翔琨烁酒店有限公司</t>
  </si>
  <si>
    <t>自由贸易试验区翔云三路630号</t>
  </si>
  <si>
    <t>厦门新东亚酒店有限公司</t>
  </si>
  <si>
    <t>翔云三路136号</t>
  </si>
  <si>
    <t>腾烁（厦门）酒店有限公司</t>
  </si>
  <si>
    <t>厦门火炬高新区火炬园火炬北路21号</t>
  </si>
  <si>
    <t>丽星（厦门）酒店有限公司</t>
  </si>
  <si>
    <t>殿前一组江西公寓</t>
  </si>
  <si>
    <t>厦门翔悦酒店有限公司</t>
  </si>
  <si>
    <t>嘉禾路622号</t>
  </si>
  <si>
    <t>厦门禾正大酒店有限公司</t>
  </si>
  <si>
    <t>厦门市湖里区禾山路1301-1309号建龙大厦B栋二楼至六楼、D栋二楼、C栋</t>
  </si>
  <si>
    <t>厦门市鑫誉隆大酒店有限公司</t>
  </si>
  <si>
    <t>福建省厦门市湖里区护安路41-45</t>
  </si>
  <si>
    <t>厦门腾华酒店有限公司</t>
  </si>
  <si>
    <t>枋湖北三里69</t>
  </si>
  <si>
    <t>厦门兆赫企业管理有限公司</t>
  </si>
  <si>
    <t>中国(福建)自由贸易试验区厦门片区翔云一路95号运通中心604B单元之五一八</t>
  </si>
  <si>
    <t>厦门市八山酒店有限公司</t>
  </si>
  <si>
    <t>禾山路1309-2号</t>
  </si>
  <si>
    <t>厦门天天假期酒店有限公司</t>
  </si>
  <si>
    <t>厦门市湖里区枋湖西路52-58号1-5层</t>
  </si>
  <si>
    <t>厦门晶珑酒店有限公司</t>
  </si>
  <si>
    <r>
      <rPr>
        <sz val="10"/>
        <rFont val="宋体"/>
        <charset val="134"/>
      </rPr>
      <t>县后东二里</t>
    </r>
    <r>
      <rPr>
        <sz val="11"/>
        <color theme="1"/>
        <rFont val="等线"/>
        <charset val="134"/>
        <scheme val="minor"/>
      </rPr>
      <t>5</t>
    </r>
    <r>
      <rPr>
        <sz val="10"/>
        <rFont val="宋体"/>
        <charset val="134"/>
      </rPr>
      <t>号</t>
    </r>
    <r>
      <rPr>
        <sz val="11"/>
        <color theme="1"/>
        <rFont val="等线"/>
        <charset val="134"/>
        <scheme val="minor"/>
      </rPr>
      <t>5112</t>
    </r>
    <r>
      <rPr>
        <sz val="10"/>
        <rFont val="宋体"/>
        <charset val="134"/>
      </rPr>
      <t>号店二至六层</t>
    </r>
  </si>
  <si>
    <t>探一索（厦门）酒店有限公司</t>
  </si>
  <si>
    <t>护安路723号一层101室</t>
  </si>
  <si>
    <t>厦门银海蓝酒店有限公司</t>
  </si>
  <si>
    <t>福建省厦门市湖里区安岭二路92号</t>
  </si>
  <si>
    <t>厦门家和春天酒店有限公司</t>
  </si>
  <si>
    <t>金尚路1392</t>
  </si>
  <si>
    <t>厦门牡丹港都大酒店有限公司</t>
  </si>
  <si>
    <t>厦门市湖里区穆厝南路55号5楼</t>
  </si>
  <si>
    <t>厦门禹洲酒店投资管理有限公司</t>
  </si>
  <si>
    <t>金尚路1628号C-2室</t>
  </si>
  <si>
    <t>厦门齐创舫阳酒店管理有限公司</t>
  </si>
  <si>
    <t>工业区1号齐创商务楼3楼310室</t>
  </si>
  <si>
    <t>福建山水丽景大酒店有限公司</t>
  </si>
  <si>
    <t>湖里区兴山路138号5一12层</t>
  </si>
  <si>
    <t>杭钢（厦门）酒店有限公司</t>
  </si>
  <si>
    <t>嘉禾路386-1号</t>
  </si>
  <si>
    <t>厦门市圣希罗酒店有限公司</t>
  </si>
  <si>
    <t>台湾街90号</t>
  </si>
  <si>
    <t>厦门全谊酒店有限公司</t>
  </si>
  <si>
    <t>厦门市湖里区园山南路898、900号玉岭大厦17、18、19、20整楼</t>
  </si>
  <si>
    <t>厦门外岛酒店管理有限公司</t>
  </si>
  <si>
    <t>厦门市湖里区园山南路902、906号四至八层</t>
  </si>
  <si>
    <t>厦门君怡酒店有限公司</t>
  </si>
  <si>
    <t>厦门市湖里区乌石埔188号</t>
  </si>
  <si>
    <t>厦门万佳国际酒店有限责任公司</t>
  </si>
  <si>
    <t>蔡塘社吕岭路1066号</t>
  </si>
  <si>
    <t>厦门佰翔软件园酒店有限公司</t>
  </si>
  <si>
    <t>观日路1号</t>
  </si>
  <si>
    <t>厦门市五缘水乡酒店有限公司</t>
  </si>
  <si>
    <t>汤屿路780号</t>
  </si>
  <si>
    <t>金山街道仙岳路4668号</t>
  </si>
  <si>
    <t>厦门佰翔五通酒店有限公司</t>
  </si>
  <si>
    <t>环岛东路2496号</t>
  </si>
  <si>
    <t>厦门凯怡酒店有限公司</t>
  </si>
  <si>
    <t>后坑前社185号</t>
  </si>
  <si>
    <t>厦门颐欣酒店有限公司</t>
  </si>
  <si>
    <t>后坑前社185号之一</t>
  </si>
  <si>
    <t>厦门市瑞丰祥酒店管理有限公司</t>
  </si>
  <si>
    <t>湖里区高林中路493号</t>
  </si>
  <si>
    <t>厦门山水宾馆有限公司</t>
  </si>
  <si>
    <t>厦门市集美区嘉庚路61号</t>
  </si>
  <si>
    <t>厦门天地人酒店有限责任公司</t>
  </si>
  <si>
    <t>浔江路199号</t>
  </si>
  <si>
    <t>厦门金中意酒店有限公司</t>
  </si>
  <si>
    <t>岑东路189号三号楼</t>
  </si>
  <si>
    <t>厦门惠龙集团有限公司</t>
  </si>
  <si>
    <t>集源路210号</t>
  </si>
  <si>
    <t>厦门集力酒店有限公司</t>
  </si>
  <si>
    <t>厦门市集美区同集南路92号302室</t>
  </si>
  <si>
    <t>厦门阅海旅馆有限公司</t>
  </si>
  <si>
    <t>福建省厦门市集美区浔江路175号之1</t>
  </si>
  <si>
    <t>厦门文铂酒店有限公司</t>
  </si>
  <si>
    <t>银亭路26号</t>
  </si>
  <si>
    <t>厦门崇浩酒店有限公司</t>
  </si>
  <si>
    <t>孙坂南路62-3号</t>
  </si>
  <si>
    <t>厦门汉盈酒店有限公司</t>
  </si>
  <si>
    <t>集美同集南路92号105室</t>
  </si>
  <si>
    <t>厦门市遇锦酒店有限公司</t>
  </si>
  <si>
    <t>集美同集南路92号115室</t>
  </si>
  <si>
    <t>厦门华濠四季酒店有限公司</t>
  </si>
  <si>
    <t>后溪镇天马路301</t>
  </si>
  <si>
    <t>厦门灵玲大酒店有限公司</t>
  </si>
  <si>
    <t>福建省厦门市集美区杏锦路350-352号</t>
  </si>
  <si>
    <t>厦门好程酒店有限公司</t>
  </si>
  <si>
    <t>文康路377-108</t>
  </si>
  <si>
    <t>厦门华舒酒店管理有限公司</t>
  </si>
  <si>
    <t>福建省厦门市集美区建南路270号</t>
  </si>
  <si>
    <t>厦门明珠海湾大酒店有限公司</t>
  </si>
  <si>
    <t>杏林东路69号</t>
  </si>
  <si>
    <t>厦门蓝湾半岛酒店有限公司</t>
  </si>
  <si>
    <t>杏前路22-1号第一层5-12层</t>
  </si>
  <si>
    <t>厦门罗约海滨温泉酒店有限公司</t>
  </si>
  <si>
    <t>杏滨路399</t>
  </si>
  <si>
    <t>厦门市名典商旅酒店有限公司</t>
  </si>
  <si>
    <t>杏东路50号</t>
  </si>
  <si>
    <t>中华全国总工会厦门劳动模范疗休养中心(中华全国总工会厦门劳动模范培训中心)</t>
  </si>
  <si>
    <t>杏滨路301号</t>
  </si>
  <si>
    <t>厦门集美湖豪生大酒店有限公司</t>
  </si>
  <si>
    <t>立功路121号</t>
  </si>
  <si>
    <t>厦门纳博湾酒店管理有限公司</t>
  </si>
  <si>
    <t>厦门市集美区龙亭二里1-2号</t>
  </si>
  <si>
    <t>厦门晶邦酒店管理有限公司</t>
  </si>
  <si>
    <t>杏林北二路22号106</t>
  </si>
  <si>
    <t>厦门日东花园酒店有限公司</t>
  </si>
  <si>
    <t>日东二路289号</t>
  </si>
  <si>
    <t>厦门海星星酒店有限公司</t>
  </si>
  <si>
    <t>杏林西路19-109号</t>
  </si>
  <si>
    <t>厦门众季酒店管理有限公司</t>
  </si>
  <si>
    <t>杏林湾路1657-106号</t>
  </si>
  <si>
    <t>厦门驿起酒店管理有限公司</t>
  </si>
  <si>
    <t>珩山一里1一13号</t>
  </si>
  <si>
    <t>厦门天慕亨达酒店有限公司</t>
  </si>
  <si>
    <t>厦门市同安区大同朝元路136号</t>
  </si>
  <si>
    <t>厦门盛季旺酒店管理有限公司</t>
  </si>
  <si>
    <t>厦门市同安区环城南路606号</t>
  </si>
  <si>
    <t>厦门濠庭酒店有限公司</t>
  </si>
  <si>
    <t>同安区城南路269-104</t>
  </si>
  <si>
    <t>厦门君之悦酒店有限公司</t>
  </si>
  <si>
    <t>厦门市同安区银湖中路512号</t>
  </si>
  <si>
    <t>速伯特酒店（厦门）有限公司</t>
  </si>
  <si>
    <t>祥平街道环城南路185号</t>
  </si>
  <si>
    <t>厦门四季阳光商务酒店有限公司</t>
  </si>
  <si>
    <t>厦门市同安区环城南路26号</t>
  </si>
  <si>
    <t>厦门兴荣澳斯顿酒店有限公司</t>
  </si>
  <si>
    <t>同集北路936号</t>
  </si>
  <si>
    <t>厦门汉景投资管理有限公司</t>
  </si>
  <si>
    <t>同安区梧侣路241号</t>
  </si>
  <si>
    <t>厦门市金穗园温泉酒店有限公司</t>
  </si>
  <si>
    <t>同安区洪塘镇洪塘村洪塘里398</t>
  </si>
  <si>
    <t>厦门景逸商务管理有限公司</t>
  </si>
  <si>
    <t>西柯镇观滨路246号</t>
  </si>
  <si>
    <t>厦门市特房波特曼七星湾酒店有限公司</t>
  </si>
  <si>
    <t>厦门市同安区西福路123号第一栋办公楼2楼</t>
  </si>
  <si>
    <t>盛之乡(厦门)温泉渡假村有限公司</t>
  </si>
  <si>
    <t>厦门市汀溪镇朝元路1168号</t>
  </si>
  <si>
    <t>厦门国贸金门湾大酒店有限公司</t>
  </si>
  <si>
    <t>环嶝南路168号</t>
  </si>
  <si>
    <t>厦门皇廷酒店有限公司</t>
  </si>
  <si>
    <t>巷北路999号</t>
  </si>
  <si>
    <t>厦门天天有酒店有限公司</t>
  </si>
  <si>
    <t>巷西三里80号</t>
  </si>
  <si>
    <t>厦门建翔悦华酒店有限公司</t>
  </si>
  <si>
    <t>厦门市翔安区马巷镇莲亭路832号</t>
  </si>
  <si>
    <t>厦门兴恒实业有限公司</t>
  </si>
  <si>
    <t>厦门市翔安区马巷镇巷北工业区巷北路869号</t>
  </si>
  <si>
    <t>厦门海润尊品酒店有限公司</t>
  </si>
  <si>
    <r>
      <rPr>
        <sz val="10"/>
        <rFont val="宋体"/>
        <charset val="134"/>
      </rPr>
      <t>翔安区新店镇溪尾社区翔安东路</t>
    </r>
    <r>
      <rPr>
        <sz val="11"/>
        <color theme="1"/>
        <rFont val="等线"/>
        <charset val="134"/>
        <scheme val="minor"/>
      </rPr>
      <t>2879</t>
    </r>
    <r>
      <rPr>
        <sz val="10"/>
        <rFont val="宋体"/>
        <charset val="134"/>
      </rPr>
      <t>号</t>
    </r>
  </si>
  <si>
    <t>厦门尔翔酒店有限公司</t>
  </si>
  <si>
    <t>祥福路2004号</t>
  </si>
  <si>
    <t>厦门翔尊商务酒店有限公司</t>
  </si>
  <si>
    <t>祥福五里22-26号8号楼五至八层</t>
  </si>
  <si>
    <t>厦门新怡酒店有限公司</t>
  </si>
  <si>
    <r>
      <rPr>
        <sz val="10"/>
        <rFont val="宋体"/>
        <charset val="134"/>
      </rPr>
      <t>火炬高新区（翔安）产业区春江里</t>
    </r>
    <r>
      <rPr>
        <sz val="11"/>
        <color theme="1"/>
        <rFont val="等线"/>
        <charset val="134"/>
        <scheme val="minor"/>
      </rPr>
      <t>87</t>
    </r>
    <r>
      <rPr>
        <sz val="10"/>
        <rFont val="宋体"/>
        <charset val="134"/>
      </rPr>
      <t>号</t>
    </r>
  </si>
  <si>
    <t>厦门市特房大帽山境旅游服务有限公司</t>
  </si>
  <si>
    <t>大帽山农场寨仔尾村29号</t>
  </si>
  <si>
    <t>厦门心美酒店有限公司</t>
  </si>
  <si>
    <t>华泰路69号一四五六层</t>
  </si>
  <si>
    <t>厦门融树酒店有限公司</t>
  </si>
  <si>
    <r>
      <rPr>
        <sz val="10"/>
        <rFont val="宋体"/>
        <charset val="134"/>
      </rPr>
      <t>思明区嘉禾路</t>
    </r>
    <r>
      <rPr>
        <sz val="11"/>
        <color theme="1"/>
        <rFont val="等线"/>
        <charset val="134"/>
        <scheme val="minor"/>
      </rPr>
      <t>345</t>
    </r>
    <r>
      <rPr>
        <sz val="10"/>
        <rFont val="宋体"/>
        <charset val="134"/>
      </rPr>
      <t>号音乐家生活广场二至四层</t>
    </r>
  </si>
  <si>
    <t>厦门玮辉酒店有限公司</t>
  </si>
  <si>
    <t>莲前东路123号5-9楼</t>
  </si>
  <si>
    <t>厦门夏商瑞丰投资发展有限公司</t>
  </si>
  <si>
    <t>厦禾路939号第16层C区</t>
  </si>
  <si>
    <t>厦门泊爵酒店有限公司</t>
  </si>
  <si>
    <t>会展路458号北楼</t>
  </si>
  <si>
    <t>厦门江庭酒店有限公司</t>
  </si>
  <si>
    <r>
      <rPr>
        <sz val="10"/>
        <rFont val="宋体"/>
        <charset val="134"/>
      </rPr>
      <t>厦门市思明区鹭江道</t>
    </r>
    <r>
      <rPr>
        <sz val="11"/>
        <color theme="1"/>
        <rFont val="等线"/>
        <charset val="134"/>
        <scheme val="minor"/>
      </rPr>
      <t>248</t>
    </r>
    <r>
      <rPr>
        <sz val="10"/>
        <rFont val="宋体"/>
        <charset val="134"/>
      </rPr>
      <t>号</t>
    </r>
  </si>
  <si>
    <t>厦门鸿人居酒店有限公司</t>
  </si>
  <si>
    <r>
      <rPr>
        <sz val="10"/>
        <rFont val="宋体"/>
        <charset val="134"/>
      </rPr>
      <t>思明区湖滨南路</t>
    </r>
    <r>
      <rPr>
        <sz val="11"/>
        <color theme="1"/>
        <rFont val="等线"/>
        <charset val="134"/>
        <scheme val="minor"/>
      </rPr>
      <t>821</t>
    </r>
    <r>
      <rPr>
        <sz val="10"/>
        <rFont val="宋体"/>
        <charset val="134"/>
      </rPr>
      <t>－</t>
    </r>
    <r>
      <rPr>
        <sz val="11"/>
        <color theme="1"/>
        <rFont val="等线"/>
        <charset val="134"/>
        <scheme val="minor"/>
      </rPr>
      <t>825</t>
    </r>
  </si>
  <si>
    <t>厦门鑫友丰酒店管理有限公司</t>
  </si>
  <si>
    <t>湖滨北路101号外贸综合楼一至七层</t>
  </si>
  <si>
    <t>厦门梅里雪山酒店有限公司</t>
  </si>
  <si>
    <t>龙虎山路366号</t>
  </si>
  <si>
    <t>厦门长升大酒店有限公司</t>
  </si>
  <si>
    <t>长青路430-437号</t>
  </si>
  <si>
    <t>厦门莲园酒店有限公司</t>
  </si>
  <si>
    <t>厦门市思明区莲前西路101号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</si>
</sst>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 * #,##0_ ;_ * \-#,##0_ ;_ * &quot;-&quot;??_ ;_ @_ "/>
  </numFmts>
  <fonts count="50">
    <font>
      <sz val="11"/>
      <color theme="1"/>
      <name val="等线"/>
      <charset val="134"/>
      <scheme val="minor"/>
    </font>
    <font>
      <sz val="10"/>
      <name val="Arial"/>
      <charset val="134"/>
    </font>
    <font>
      <sz val="10"/>
      <name val="宋体"/>
      <charset val="134"/>
    </font>
    <font>
      <sz val="10"/>
      <name val="微软雅黑"/>
      <charset val="134"/>
    </font>
    <font>
      <sz val="22"/>
      <color theme="1"/>
      <name val="宋体"/>
      <charset val="134"/>
    </font>
    <font>
      <sz val="14"/>
      <color theme="1"/>
      <name val="Microsoft YaHei UI"/>
      <charset val="134"/>
    </font>
    <font>
      <sz val="14"/>
      <color theme="1"/>
      <name val="方正仿宋"/>
      <charset val="134"/>
    </font>
    <font>
      <sz val="12"/>
      <color rgb="FFFF0000"/>
      <name val="宋体"/>
      <charset val="134"/>
    </font>
    <font>
      <sz val="12"/>
      <color rgb="FF000000"/>
      <name val="仿宋"/>
      <charset val="134"/>
    </font>
    <font>
      <sz val="14"/>
      <color theme="1"/>
      <name val="宋体"/>
      <charset val="134"/>
    </font>
    <font>
      <sz val="11"/>
      <color theme="1"/>
      <name val="Segoe UI Symbol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2"/>
      <color theme="1"/>
      <name val="仿宋"/>
      <charset val="134"/>
    </font>
    <font>
      <sz val="11"/>
      <color rgb="FF92D050"/>
      <name val="等线"/>
      <charset val="134"/>
      <scheme val="minor"/>
    </font>
    <font>
      <sz val="12"/>
      <color rgb="FF92D050"/>
      <name val="仿宋"/>
      <charset val="134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u/>
      <sz val="11"/>
      <color theme="10"/>
      <name val="等线"/>
      <charset val="134"/>
      <scheme val="minor"/>
    </font>
    <font>
      <sz val="16"/>
      <color theme="1"/>
      <name val="宋体"/>
      <charset val="134"/>
    </font>
    <font>
      <sz val="16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1"/>
      <color theme="0"/>
      <name val="等线"/>
      <charset val="134"/>
      <scheme val="minor"/>
    </font>
    <font>
      <sz val="11"/>
      <color rgb="FFFF0000"/>
      <name val="宋体"/>
      <charset val="134"/>
    </font>
    <font>
      <sz val="11"/>
      <color theme="7"/>
      <name val="宋体"/>
      <charset val="134"/>
    </font>
    <font>
      <sz val="20"/>
      <color theme="1"/>
      <name val="宋体"/>
      <charset val="134"/>
    </font>
    <font>
      <u/>
      <sz val="11"/>
      <color theme="1"/>
      <name val="等线"/>
      <charset val="134"/>
      <scheme val="minor"/>
    </font>
    <font>
      <sz val="11"/>
      <color theme="1"/>
      <name val="Segoe UI Symbol"/>
      <charset val="134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4"/>
      <color theme="1"/>
      <name val="Times New Roman"/>
      <charset val="134"/>
    </font>
    <font>
      <sz val="11"/>
      <color rgb="FFC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/>
    <xf numFmtId="42" fontId="28" fillId="0" borderId="0" applyFon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7" borderId="9" applyNumberFormat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9" fontId="2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6" borderId="8" applyNumberFormat="0" applyFon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4" fillId="22" borderId="13" applyNumberFormat="0" applyAlignment="0" applyProtection="0">
      <alignment vertical="center"/>
    </xf>
    <xf numFmtId="0" fontId="46" fillId="22" borderId="9" applyNumberFormat="0" applyAlignment="0" applyProtection="0">
      <alignment vertical="center"/>
    </xf>
    <xf numFmtId="0" fontId="42" fillId="17" borderId="12" applyNumberForma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9" fillId="0" borderId="0"/>
    <xf numFmtId="0" fontId="1" fillId="0" borderId="0"/>
  </cellStyleXfs>
  <cellXfs count="137">
    <xf numFmtId="0" fontId="0" fillId="0" borderId="0" xfId="0"/>
    <xf numFmtId="0" fontId="1" fillId="0" borderId="0" xfId="50" applyAlignment="1">
      <alignment wrapText="1"/>
    </xf>
    <xf numFmtId="0" fontId="1" fillId="0" borderId="0" xfId="50"/>
    <xf numFmtId="0" fontId="1" fillId="0" borderId="1" xfId="50" applyBorder="1" applyAlignment="1">
      <alignment horizontal="center" vertical="center" wrapText="1"/>
    </xf>
    <xf numFmtId="0" fontId="1" fillId="0" borderId="1" xfId="50" applyBorder="1"/>
    <xf numFmtId="0" fontId="2" fillId="0" borderId="1" xfId="50" applyFont="1" applyBorder="1"/>
    <xf numFmtId="0" fontId="3" fillId="0" borderId="1" xfId="50" applyFont="1" applyBorder="1"/>
    <xf numFmtId="0" fontId="0" fillId="0" borderId="0" xfId="0" applyFill="1"/>
    <xf numFmtId="0" fontId="0" fillId="0" borderId="0" xfId="0" applyFont="1"/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/>
    <xf numFmtId="0" fontId="7" fillId="0" borderId="2" xfId="49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Fill="1" applyBorder="1"/>
    <xf numFmtId="0" fontId="10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0" fillId="2" borderId="2" xfId="0" applyFill="1" applyBorder="1"/>
    <xf numFmtId="0" fontId="0" fillId="0" borderId="0" xfId="0" applyFill="1" applyAlignment="1">
      <alignment horizontal="center"/>
    </xf>
    <xf numFmtId="0" fontId="7" fillId="0" borderId="2" xfId="49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2" borderId="2" xfId="0" applyFill="1" applyBorder="1" applyAlignment="1">
      <alignment horizontal="center"/>
    </xf>
    <xf numFmtId="0" fontId="11" fillId="0" borderId="2" xfId="0" applyFont="1" applyBorder="1" applyAlignment="1">
      <alignment horizontal="center" vertical="center" wrapText="1" indent="2"/>
    </xf>
    <xf numFmtId="0" fontId="0" fillId="0" borderId="2" xfId="0" applyFont="1" applyBorder="1"/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/>
    <xf numFmtId="0" fontId="1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16" fillId="0" borderId="0" xfId="0" applyFont="1"/>
    <xf numFmtId="0" fontId="17" fillId="0" borderId="0" xfId="0" applyFont="1"/>
    <xf numFmtId="0" fontId="18" fillId="3" borderId="0" xfId="10" applyFill="1" applyAlignment="1">
      <alignment vertical="center"/>
    </xf>
    <xf numFmtId="0" fontId="19" fillId="0" borderId="0" xfId="0" applyFont="1"/>
    <xf numFmtId="0" fontId="20" fillId="0" borderId="0" xfId="0" applyFont="1"/>
    <xf numFmtId="0" fontId="17" fillId="0" borderId="0" xfId="0" applyFont="1" applyAlignment="1">
      <alignment horizontal="center"/>
    </xf>
    <xf numFmtId="0" fontId="21" fillId="0" borderId="2" xfId="49" applyFont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16" fillId="0" borderId="3" xfId="0" applyFont="1" applyBorder="1"/>
    <xf numFmtId="0" fontId="16" fillId="0" borderId="4" xfId="0" applyFont="1" applyBorder="1"/>
    <xf numFmtId="0" fontId="0" fillId="0" borderId="4" xfId="0" applyBorder="1"/>
    <xf numFmtId="0" fontId="16" fillId="0" borderId="4" xfId="0" applyFont="1" applyFill="1" applyBorder="1" applyAlignment="1">
      <alignment horizontal="center"/>
    </xf>
    <xf numFmtId="0" fontId="16" fillId="0" borderId="4" xfId="0" applyFont="1" applyFill="1" applyBorder="1"/>
    <xf numFmtId="0" fontId="16" fillId="0" borderId="5" xfId="0" applyFont="1" applyBorder="1" applyAlignment="1">
      <alignment horizontal="center"/>
    </xf>
    <xf numFmtId="0" fontId="23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43" fontId="12" fillId="0" borderId="0" xfId="8" applyFont="1" applyFill="1" applyAlignment="1">
      <alignment vertical="center"/>
    </xf>
    <xf numFmtId="176" fontId="12" fillId="0" borderId="0" xfId="8" applyNumberFormat="1" applyFont="1" applyFill="1" applyAlignment="1">
      <alignment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43" fontId="23" fillId="0" borderId="0" xfId="8" applyFont="1" applyFill="1" applyAlignment="1">
      <alignment vertical="center"/>
    </xf>
    <xf numFmtId="176" fontId="23" fillId="0" borderId="0" xfId="8" applyNumberFormat="1" applyFont="1" applyFill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43" fontId="12" fillId="0" borderId="2" xfId="8" applyFont="1" applyFill="1" applyBorder="1" applyAlignment="1">
      <alignment horizontal="center" vertical="center"/>
    </xf>
    <xf numFmtId="176" fontId="12" fillId="0" borderId="2" xfId="8" applyNumberFormat="1" applyFont="1" applyFill="1" applyBorder="1" applyAlignment="1">
      <alignment vertical="center"/>
    </xf>
    <xf numFmtId="0" fontId="26" fillId="0" borderId="0" xfId="10" applyFont="1" applyFill="1"/>
    <xf numFmtId="0" fontId="12" fillId="0" borderId="2" xfId="0" applyFont="1" applyFill="1" applyBorder="1" applyAlignment="1">
      <alignment vertical="center"/>
    </xf>
    <xf numFmtId="43" fontId="12" fillId="0" borderId="2" xfId="8" applyFont="1" applyFill="1" applyBorder="1" applyAlignment="1">
      <alignment vertical="center"/>
    </xf>
    <xf numFmtId="0" fontId="26" fillId="0" borderId="2" xfId="10" applyFont="1" applyFill="1" applyBorder="1" applyAlignment="1">
      <alignment vertical="center"/>
    </xf>
    <xf numFmtId="0" fontId="27" fillId="0" borderId="2" xfId="0" applyFont="1" applyFill="1" applyBorder="1" applyAlignment="1">
      <alignment horizontal="center" vertical="center"/>
    </xf>
    <xf numFmtId="0" fontId="26" fillId="0" borderId="2" xfId="1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43" fontId="24" fillId="0" borderId="2" xfId="0" applyNumberFormat="1" applyFont="1" applyFill="1" applyBorder="1" applyAlignment="1">
      <alignment horizontal="center" vertical="center"/>
    </xf>
    <xf numFmtId="43" fontId="12" fillId="0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31" fontId="12" fillId="0" borderId="2" xfId="0" applyNumberFormat="1" applyFont="1" applyFill="1" applyBorder="1" applyAlignment="1">
      <alignment horizontal="center" vertical="center"/>
    </xf>
    <xf numFmtId="31" fontId="12" fillId="0" borderId="2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21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43" fontId="21" fillId="0" borderId="2" xfId="0" applyNumberFormat="1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43" fontId="12" fillId="0" borderId="0" xfId="8" applyFont="1" applyFill="1" applyAlignment="1">
      <alignment horizontal="center" vertical="center"/>
    </xf>
    <xf numFmtId="176" fontId="12" fillId="0" borderId="0" xfId="8" applyNumberFormat="1" applyFont="1" applyFill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right" vertical="center"/>
    </xf>
    <xf numFmtId="176" fontId="21" fillId="0" borderId="2" xfId="8" applyNumberFormat="1" applyFont="1" applyFill="1" applyBorder="1" applyAlignment="1">
      <alignment horizontal="center" vertical="center"/>
    </xf>
    <xf numFmtId="43" fontId="21" fillId="0" borderId="2" xfId="8" applyFont="1" applyFill="1" applyBorder="1" applyAlignment="1">
      <alignment horizontal="center" vertical="center"/>
    </xf>
    <xf numFmtId="0" fontId="21" fillId="0" borderId="2" xfId="10" applyFont="1" applyFill="1" applyBorder="1" applyAlignment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/>
    </xf>
    <xf numFmtId="31" fontId="21" fillId="0" borderId="2" xfId="0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/>
    </xf>
    <xf numFmtId="43" fontId="12" fillId="0" borderId="0" xfId="0" applyNumberFormat="1" applyFont="1" applyFill="1" applyAlignment="1">
      <alignment vertical="center"/>
    </xf>
    <xf numFmtId="176" fontId="12" fillId="0" borderId="0" xfId="0" applyNumberFormat="1" applyFont="1" applyFill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vertical="center"/>
    </xf>
    <xf numFmtId="0" fontId="12" fillId="0" borderId="0" xfId="0" applyFont="1"/>
    <xf numFmtId="43" fontId="12" fillId="0" borderId="0" xfId="8" applyFont="1" applyAlignment="1"/>
    <xf numFmtId="0" fontId="24" fillId="0" borderId="0" xfId="0" applyFont="1" applyAlignment="1">
      <alignment horizontal="center"/>
    </xf>
    <xf numFmtId="0" fontId="12" fillId="0" borderId="2" xfId="0" applyFont="1" applyBorder="1" applyAlignment="1">
      <alignment horizontal="center"/>
    </xf>
    <xf numFmtId="43" fontId="12" fillId="0" borderId="2" xfId="8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2" fillId="0" borderId="2" xfId="0" applyFont="1" applyBorder="1"/>
    <xf numFmtId="43" fontId="12" fillId="0" borderId="2" xfId="8" applyFont="1" applyBorder="1" applyAlignment="1"/>
    <xf numFmtId="43" fontId="24" fillId="0" borderId="2" xfId="0" applyNumberFormat="1" applyFont="1" applyBorder="1" applyAlignment="1">
      <alignment horizontal="center"/>
    </xf>
    <xf numFmtId="43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43" fontId="12" fillId="0" borderId="2" xfId="8" applyFont="1" applyBorder="1" applyAlignment="1">
      <alignment vertical="center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31" fontId="12" fillId="0" borderId="2" xfId="0" applyNumberFormat="1" applyFont="1" applyBorder="1" applyAlignment="1">
      <alignment horizontal="center" vertical="center"/>
    </xf>
    <xf numFmtId="31" fontId="12" fillId="0" borderId="2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广东星艺装饰有限公司厦门分公司2006（适用于核定征收企业）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6723;\WeChat%20Files\wxid_yrw9l6wscslm22\FileStorage\File\2022-05\&#26053;&#34892;&#31038;&#36882;&#20132;&#36164;&#26009;&#24773;&#20917;4.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0740;&#23398;&#22870;&#2116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rt1"/>
      <sheetName val="旅行社补助"/>
      <sheetName val="产学研"/>
      <sheetName val="Sheet2"/>
    </sheetNames>
    <sheetDataSet>
      <sheetData sheetId="0" refreshError="1"/>
      <sheetData sheetId="1">
        <row r="25">
          <cell r="B25" t="str">
            <v>福建超越未来国际旅行社有限公司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研学活动"/>
      <sheetName val="Sheet2"/>
      <sheetName val="建发"/>
      <sheetName val="海外环球"/>
      <sheetName val="顶上乡村"/>
    </sheetNames>
    <sheetDataSet>
      <sheetData sheetId="0"/>
      <sheetData sheetId="1"/>
      <sheetData sheetId="2">
        <row r="46">
          <cell r="C46">
            <v>1536</v>
          </cell>
        </row>
        <row r="46">
          <cell r="M46">
            <v>1536</v>
          </cell>
        </row>
        <row r="46">
          <cell r="Q46">
            <v>61740</v>
          </cell>
        </row>
      </sheetData>
      <sheetData sheetId="3">
        <row r="8">
          <cell r="C8">
            <v>606</v>
          </cell>
        </row>
        <row r="8">
          <cell r="M8">
            <v>606</v>
          </cell>
        </row>
        <row r="8">
          <cell r="T8">
            <v>7599</v>
          </cell>
        </row>
      </sheetData>
      <sheetData sheetId="4">
        <row r="12">
          <cell r="C12">
            <v>718</v>
          </cell>
        </row>
        <row r="12">
          <cell r="M12">
            <v>441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N36"/>
  <sheetViews>
    <sheetView workbookViewId="0">
      <pane ySplit="4" topLeftCell="A5" activePane="bottomLeft" state="frozen"/>
      <selection/>
      <selection pane="bottomLeft" activeCell="L6" sqref="L6:M29"/>
    </sheetView>
  </sheetViews>
  <sheetFormatPr defaultColWidth="8.88333333333333" defaultRowHeight="13.5"/>
  <cols>
    <col min="1" max="1" width="8.88333333333333" style="114"/>
    <col min="2" max="2" width="32.2166666666667" style="116" customWidth="1"/>
    <col min="3" max="3" width="8.88333333333333" style="116"/>
    <col min="4" max="4" width="10.4416666666667" style="117" customWidth="1"/>
    <col min="5" max="5" width="8.88333333333333" style="114" hidden="1" customWidth="1"/>
    <col min="6" max="6" width="10.4416666666667" style="114" hidden="1" customWidth="1"/>
    <col min="7" max="7" width="11.4416666666667" style="118" hidden="1" customWidth="1"/>
    <col min="8" max="8" width="11.4416666666667" style="114" hidden="1" customWidth="1"/>
    <col min="9" max="9" width="17.4416666666667" style="114" hidden="1" customWidth="1"/>
    <col min="10" max="10" width="16.8833333333333" style="116" customWidth="1"/>
    <col min="11" max="11" width="18.3333333333333" style="114" customWidth="1"/>
    <col min="12" max="13" width="43.1083333333333" style="116" customWidth="1"/>
    <col min="14" max="14" width="43.1083333333333" style="116" hidden="1" customWidth="1"/>
    <col min="15" max="16384" width="8.88333333333333" style="116"/>
  </cols>
  <sheetData>
    <row r="1" ht="47.4" customHeight="1" spans="1:13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ht="3" customHeight="1"/>
    <row r="3" hidden="1" spans="5:6">
      <c r="E3" s="114">
        <f>COUNTIF(E5:E112,E5)</f>
        <v>31</v>
      </c>
      <c r="F3" s="114">
        <f>COUNTIF(F5:F112,F5)</f>
        <v>13</v>
      </c>
    </row>
    <row r="4" s="114" customFormat="1" ht="37.2" customHeight="1" spans="1:14">
      <c r="A4" s="119" t="s">
        <v>1</v>
      </c>
      <c r="B4" s="119" t="s">
        <v>2</v>
      </c>
      <c r="C4" s="119" t="s">
        <v>3</v>
      </c>
      <c r="D4" s="120" t="s">
        <v>4</v>
      </c>
      <c r="E4" s="119" t="s">
        <v>5</v>
      </c>
      <c r="F4" s="119" t="s">
        <v>6</v>
      </c>
      <c r="G4" s="121"/>
      <c r="H4" s="119" t="s">
        <v>7</v>
      </c>
      <c r="I4" s="119" t="s">
        <v>8</v>
      </c>
      <c r="J4" s="119" t="s">
        <v>9</v>
      </c>
      <c r="K4" s="119" t="s">
        <v>10</v>
      </c>
      <c r="L4" s="119" t="s">
        <v>11</v>
      </c>
      <c r="M4" s="119" t="s">
        <v>12</v>
      </c>
      <c r="N4" s="119"/>
    </row>
    <row r="5" hidden="1" spans="1:14">
      <c r="A5" s="119">
        <v>1</v>
      </c>
      <c r="B5" s="122" t="s">
        <v>13</v>
      </c>
      <c r="C5" s="122">
        <v>3</v>
      </c>
      <c r="D5" s="123">
        <v>1.047</v>
      </c>
      <c r="E5" s="119" t="s">
        <v>14</v>
      </c>
      <c r="F5" s="119" t="s">
        <v>14</v>
      </c>
      <c r="G5" s="124">
        <f>SUMIFS(住宿奖励补助明细!K:K,住宿奖励补助明细!C:C,'20年1月后有行政处罚纪录单位明细'!B5)-D5</f>
        <v>0</v>
      </c>
      <c r="H5" s="125"/>
      <c r="I5" s="125"/>
      <c r="J5" s="119"/>
      <c r="K5" s="119"/>
      <c r="L5" s="122"/>
      <c r="M5" s="122"/>
      <c r="N5" s="122"/>
    </row>
    <row r="6" s="115" customFormat="1" ht="56.4" customHeight="1" spans="1:14">
      <c r="A6" s="126">
        <v>1</v>
      </c>
      <c r="B6" s="127" t="s">
        <v>15</v>
      </c>
      <c r="C6" s="127">
        <v>2</v>
      </c>
      <c r="D6" s="128">
        <v>0.46</v>
      </c>
      <c r="E6" s="129" t="s">
        <v>14</v>
      </c>
      <c r="F6" s="126" t="s">
        <v>14</v>
      </c>
      <c r="G6" s="124">
        <f>SUMIFS(住宿奖励补助明细!K:K,住宿奖励补助明细!C:C,'20年1月后有行政处罚纪录单位明细'!B6)-D6</f>
        <v>0</v>
      </c>
      <c r="H6" s="125" t="s">
        <v>16</v>
      </c>
      <c r="I6" s="133">
        <v>18850306689</v>
      </c>
      <c r="J6" s="37"/>
      <c r="K6" s="37" t="s">
        <v>17</v>
      </c>
      <c r="L6" s="134" t="s">
        <v>18</v>
      </c>
      <c r="M6" s="134" t="s">
        <v>19</v>
      </c>
      <c r="N6" s="134"/>
    </row>
    <row r="7" ht="16.5" hidden="1" spans="1:14">
      <c r="A7" s="119">
        <v>3</v>
      </c>
      <c r="B7" s="122" t="s">
        <v>20</v>
      </c>
      <c r="C7" s="122">
        <v>1</v>
      </c>
      <c r="D7" s="123">
        <v>0.384</v>
      </c>
      <c r="E7" s="130" t="s">
        <v>14</v>
      </c>
      <c r="F7" s="119" t="s">
        <v>14</v>
      </c>
      <c r="G7" s="124">
        <f>SUMIFS(住宿奖励补助明细!K:K,住宿奖励补助明细!C:C,'20年1月后有行政处罚纪录单位明细'!B7)-D7</f>
        <v>0</v>
      </c>
      <c r="H7" s="125" t="s">
        <v>21</v>
      </c>
      <c r="I7" s="133">
        <v>13799847338</v>
      </c>
      <c r="J7" s="122"/>
      <c r="K7" s="119"/>
      <c r="L7" s="122"/>
      <c r="M7" s="122"/>
      <c r="N7" s="122"/>
    </row>
    <row r="8" hidden="1" spans="1:14">
      <c r="A8" s="119">
        <v>4</v>
      </c>
      <c r="B8" s="122" t="s">
        <v>22</v>
      </c>
      <c r="C8" s="122">
        <v>1</v>
      </c>
      <c r="D8" s="123">
        <v>0.024</v>
      </c>
      <c r="E8" s="119" t="s">
        <v>14</v>
      </c>
      <c r="F8" s="119" t="s">
        <v>14</v>
      </c>
      <c r="G8" s="124">
        <f>SUMIFS(住宿奖励补助明细!K:K,住宿奖励补助明细!C:C,'20年1月后有行政处罚纪录单位明细'!B8)-D8</f>
        <v>0</v>
      </c>
      <c r="H8" s="125"/>
      <c r="I8" s="133"/>
      <c r="J8" s="122"/>
      <c r="K8" s="119"/>
      <c r="L8" s="122"/>
      <c r="M8" s="122"/>
      <c r="N8" s="122"/>
    </row>
    <row r="9" ht="16.95" hidden="1" customHeight="1" spans="1:14">
      <c r="A9" s="119">
        <v>5</v>
      </c>
      <c r="B9" s="122" t="s">
        <v>23</v>
      </c>
      <c r="C9" s="122">
        <v>1</v>
      </c>
      <c r="D9" s="123">
        <v>0.036</v>
      </c>
      <c r="E9" s="119" t="s">
        <v>14</v>
      </c>
      <c r="F9" s="119"/>
      <c r="G9" s="124">
        <f>SUMIFS(住宿奖励补助明细!K:K,住宿奖励补助明细!C:C,'20年1月后有行政处罚纪录单位明细'!B9)-D9</f>
        <v>0</v>
      </c>
      <c r="H9" s="125"/>
      <c r="I9" s="133"/>
      <c r="J9" s="122"/>
      <c r="K9" s="119"/>
      <c r="L9" s="122"/>
      <c r="M9" s="122"/>
      <c r="N9" s="122"/>
    </row>
    <row r="10" s="115" customFormat="1" ht="27" hidden="1" spans="1:14">
      <c r="A10" s="126">
        <v>6</v>
      </c>
      <c r="B10" s="127" t="s">
        <v>24</v>
      </c>
      <c r="C10" s="127">
        <v>4</v>
      </c>
      <c r="D10" s="128">
        <v>2.04</v>
      </c>
      <c r="E10" s="126" t="s">
        <v>14</v>
      </c>
      <c r="F10" s="126"/>
      <c r="G10" s="124">
        <f>SUMIFS(住宿奖励补助明细!K:K,住宿奖励补助明细!C:C,'20年1月后有行政处罚纪录单位明细'!B10)-D10</f>
        <v>0</v>
      </c>
      <c r="H10" s="125"/>
      <c r="I10" s="133"/>
      <c r="J10" s="127"/>
      <c r="K10" s="135">
        <v>43125</v>
      </c>
      <c r="L10" s="134" t="s">
        <v>25</v>
      </c>
      <c r="M10" s="127" t="s">
        <v>26</v>
      </c>
      <c r="N10" s="127"/>
    </row>
    <row r="11" hidden="1" spans="1:14">
      <c r="A11" s="119">
        <v>7</v>
      </c>
      <c r="B11" s="122" t="s">
        <v>27</v>
      </c>
      <c r="C11" s="122">
        <v>5</v>
      </c>
      <c r="D11" s="123">
        <v>1.429</v>
      </c>
      <c r="E11" s="119" t="s">
        <v>14</v>
      </c>
      <c r="F11" s="119"/>
      <c r="G11" s="124">
        <f>SUMIFS(住宿奖励补助明细!K:K,住宿奖励补助明细!C:C,'20年1月后有行政处罚纪录单位明细'!B11)-D11</f>
        <v>0</v>
      </c>
      <c r="H11" s="125"/>
      <c r="I11" s="133"/>
      <c r="J11" s="122"/>
      <c r="K11" s="119"/>
      <c r="L11" s="122"/>
      <c r="M11" s="122"/>
      <c r="N11" s="122"/>
    </row>
    <row r="12" hidden="1" spans="1:14">
      <c r="A12" s="119">
        <v>8</v>
      </c>
      <c r="B12" s="122" t="s">
        <v>28</v>
      </c>
      <c r="C12" s="122">
        <v>3</v>
      </c>
      <c r="D12" s="123">
        <v>0.39</v>
      </c>
      <c r="E12" s="119" t="s">
        <v>14</v>
      </c>
      <c r="F12" s="119"/>
      <c r="G12" s="124">
        <f>SUMIFS(住宿奖励补助明细!K:K,住宿奖励补助明细!C:C,'20年1月后有行政处罚纪录单位明细'!B12)-D12</f>
        <v>0</v>
      </c>
      <c r="H12" s="125"/>
      <c r="I12" s="133"/>
      <c r="J12" s="122"/>
      <c r="K12" s="119"/>
      <c r="L12" s="122"/>
      <c r="M12" s="122"/>
      <c r="N12" s="122"/>
    </row>
    <row r="13" hidden="1" spans="1:14">
      <c r="A13" s="119">
        <v>9</v>
      </c>
      <c r="B13" s="122" t="s">
        <v>29</v>
      </c>
      <c r="C13" s="122">
        <v>1</v>
      </c>
      <c r="D13" s="123">
        <v>0.018</v>
      </c>
      <c r="E13" s="119" t="s">
        <v>14</v>
      </c>
      <c r="F13" s="119" t="s">
        <v>14</v>
      </c>
      <c r="G13" s="124">
        <f>SUMIFS(住宿奖励补助明细!K:K,住宿奖励补助明细!C:C,'20年1月后有行政处罚纪录单位明细'!B13)-D13</f>
        <v>0</v>
      </c>
      <c r="H13" s="125"/>
      <c r="I13" s="133"/>
      <c r="J13" s="122"/>
      <c r="K13" s="119"/>
      <c r="L13" s="122"/>
      <c r="M13" s="122"/>
      <c r="N13" s="122"/>
    </row>
    <row r="14" hidden="1" spans="1:14">
      <c r="A14" s="119">
        <v>10</v>
      </c>
      <c r="B14" s="122" t="s">
        <v>30</v>
      </c>
      <c r="C14" s="122">
        <v>19</v>
      </c>
      <c r="D14" s="123">
        <v>0.824</v>
      </c>
      <c r="E14" s="119" t="s">
        <v>14</v>
      </c>
      <c r="F14" s="119" t="s">
        <v>14</v>
      </c>
      <c r="G14" s="124">
        <f>SUMIFS(住宿奖励补助明细!K:K,住宿奖励补助明细!C:C,'20年1月后有行政处罚纪录单位明细'!B14)-D14</f>
        <v>0</v>
      </c>
      <c r="H14" s="125"/>
      <c r="I14" s="133"/>
      <c r="J14" s="122"/>
      <c r="K14" s="119"/>
      <c r="L14" s="122"/>
      <c r="M14" s="122"/>
      <c r="N14" s="122"/>
    </row>
    <row r="15" hidden="1" spans="1:14">
      <c r="A15" s="119">
        <v>11</v>
      </c>
      <c r="B15" s="122" t="s">
        <v>31</v>
      </c>
      <c r="C15" s="122">
        <v>6</v>
      </c>
      <c r="D15" s="123">
        <v>5.334</v>
      </c>
      <c r="E15" s="119" t="s">
        <v>14</v>
      </c>
      <c r="F15" s="119" t="s">
        <v>14</v>
      </c>
      <c r="G15" s="124">
        <f>SUMIFS(住宿奖励补助明细!K:K,住宿奖励补助明细!C:C,'20年1月后有行政处罚纪录单位明细'!B15)-D15</f>
        <v>0</v>
      </c>
      <c r="H15" s="125"/>
      <c r="I15" s="133"/>
      <c r="J15" s="122"/>
      <c r="K15" s="119"/>
      <c r="L15" s="122"/>
      <c r="M15" s="122"/>
      <c r="N15" s="122"/>
    </row>
    <row r="16" hidden="1" spans="1:14">
      <c r="A16" s="119">
        <v>12</v>
      </c>
      <c r="B16" s="122" t="s">
        <v>32</v>
      </c>
      <c r="C16" s="122">
        <v>1</v>
      </c>
      <c r="D16" s="123">
        <v>0.12</v>
      </c>
      <c r="E16" s="119" t="s">
        <v>14</v>
      </c>
      <c r="F16" s="119"/>
      <c r="G16" s="124">
        <f>SUMIFS(住宿奖励补助明细!K:K,住宿奖励补助明细!C:C,'20年1月后有行政处罚纪录单位明细'!B16)-D16</f>
        <v>0</v>
      </c>
      <c r="H16" s="125"/>
      <c r="I16" s="133"/>
      <c r="J16" s="122"/>
      <c r="K16" s="119"/>
      <c r="L16" s="122"/>
      <c r="M16" s="122"/>
      <c r="N16" s="122"/>
    </row>
    <row r="17" hidden="1" spans="1:14">
      <c r="A17" s="119">
        <v>13</v>
      </c>
      <c r="B17" s="122" t="s">
        <v>33</v>
      </c>
      <c r="C17" s="122">
        <v>4</v>
      </c>
      <c r="D17" s="123">
        <v>0.145</v>
      </c>
      <c r="E17" s="119" t="s">
        <v>14</v>
      </c>
      <c r="F17" s="119"/>
      <c r="G17" s="124">
        <f>SUMIFS(住宿奖励补助明细!K:K,住宿奖励补助明细!C:C,'20年1月后有行政处罚纪录单位明细'!B17)-D17</f>
        <v>0</v>
      </c>
      <c r="H17" s="125"/>
      <c r="I17" s="133"/>
      <c r="J17" s="122"/>
      <c r="K17" s="119"/>
      <c r="L17" s="122"/>
      <c r="M17" s="122"/>
      <c r="N17" s="122"/>
    </row>
    <row r="18" hidden="1" spans="1:14">
      <c r="A18" s="119">
        <v>14</v>
      </c>
      <c r="B18" s="122" t="s">
        <v>34</v>
      </c>
      <c r="C18" s="122">
        <v>4</v>
      </c>
      <c r="D18" s="123">
        <v>0.657</v>
      </c>
      <c r="E18" s="119" t="s">
        <v>14</v>
      </c>
      <c r="F18" s="119"/>
      <c r="G18" s="124">
        <f>SUMIFS(住宿奖励补助明细!K:K,住宿奖励补助明细!C:C,'20年1月后有行政处罚纪录单位明细'!B18)-D18</f>
        <v>0</v>
      </c>
      <c r="H18" s="125"/>
      <c r="I18" s="133"/>
      <c r="J18" s="122"/>
      <c r="K18" s="119"/>
      <c r="L18" s="122"/>
      <c r="M18" s="122"/>
      <c r="N18" s="122"/>
    </row>
    <row r="19" hidden="1" spans="1:14">
      <c r="A19" s="119">
        <v>15</v>
      </c>
      <c r="B19" s="122" t="s">
        <v>35</v>
      </c>
      <c r="C19" s="122">
        <v>5</v>
      </c>
      <c r="D19" s="123">
        <v>0.835</v>
      </c>
      <c r="E19" s="119" t="s">
        <v>14</v>
      </c>
      <c r="F19" s="119"/>
      <c r="G19" s="124">
        <f>SUMIFS(住宿奖励补助明细!K:K,住宿奖励补助明细!C:C,'20年1月后有行政处罚纪录单位明细'!B19)-D19</f>
        <v>0</v>
      </c>
      <c r="H19" s="125"/>
      <c r="I19" s="133"/>
      <c r="J19" s="122"/>
      <c r="K19" s="119"/>
      <c r="L19" s="122"/>
      <c r="M19" s="122"/>
      <c r="N19" s="122"/>
    </row>
    <row r="20" hidden="1" spans="1:14">
      <c r="A20" s="119">
        <v>16</v>
      </c>
      <c r="B20" s="122" t="s">
        <v>36</v>
      </c>
      <c r="C20" s="122">
        <v>1</v>
      </c>
      <c r="D20" s="123">
        <v>0.18</v>
      </c>
      <c r="E20" s="119" t="s">
        <v>14</v>
      </c>
      <c r="F20" s="119" t="s">
        <v>14</v>
      </c>
      <c r="G20" s="124">
        <f>SUMIFS(住宿奖励补助明细!K:K,住宿奖励补助明细!C:C,'20年1月后有行政处罚纪录单位明细'!B20)-D20</f>
        <v>0</v>
      </c>
      <c r="H20" s="125"/>
      <c r="I20" s="133"/>
      <c r="J20" s="122"/>
      <c r="K20" s="119"/>
      <c r="L20" s="122"/>
      <c r="M20" s="122"/>
      <c r="N20" s="122"/>
    </row>
    <row r="21" hidden="1" spans="1:14">
      <c r="A21" s="119">
        <v>17</v>
      </c>
      <c r="B21" s="122" t="s">
        <v>37</v>
      </c>
      <c r="C21" s="122">
        <v>3</v>
      </c>
      <c r="D21" s="123">
        <v>0.642</v>
      </c>
      <c r="E21" s="119" t="s">
        <v>14</v>
      </c>
      <c r="F21" s="119"/>
      <c r="G21" s="124">
        <f>SUMIFS(住宿奖励补助明细!K:K,住宿奖励补助明细!C:C,'20年1月后有行政处罚纪录单位明细'!B21)-D21</f>
        <v>0</v>
      </c>
      <c r="H21" s="125"/>
      <c r="I21" s="133"/>
      <c r="J21" s="122"/>
      <c r="K21" s="119"/>
      <c r="L21" s="122"/>
      <c r="M21" s="122"/>
      <c r="N21" s="122"/>
    </row>
    <row r="22" hidden="1" spans="1:14">
      <c r="A22" s="119">
        <v>18</v>
      </c>
      <c r="B22" s="122" t="s">
        <v>38</v>
      </c>
      <c r="C22" s="122">
        <v>3</v>
      </c>
      <c r="D22" s="123">
        <v>0.117</v>
      </c>
      <c r="E22" s="119" t="s">
        <v>14</v>
      </c>
      <c r="F22" s="119"/>
      <c r="G22" s="124">
        <f>SUMIFS(住宿奖励补助明细!K:K,住宿奖励补助明细!C:C,'20年1月后有行政处罚纪录单位明细'!B22)-D22</f>
        <v>0</v>
      </c>
      <c r="H22" s="125"/>
      <c r="I22" s="133"/>
      <c r="J22" s="122"/>
      <c r="K22" s="119"/>
      <c r="L22" s="122"/>
      <c r="M22" s="122"/>
      <c r="N22" s="122"/>
    </row>
    <row r="23" hidden="1" spans="1:14">
      <c r="A23" s="119">
        <v>19</v>
      </c>
      <c r="B23" s="122" t="s">
        <v>39</v>
      </c>
      <c r="C23" s="122">
        <v>3</v>
      </c>
      <c r="D23" s="123">
        <v>0.0735</v>
      </c>
      <c r="E23" s="119" t="s">
        <v>14</v>
      </c>
      <c r="F23" s="119"/>
      <c r="G23" s="124">
        <f>SUMIFS(住宿奖励补助明细!K:K,住宿奖励补助明细!C:C,'20年1月后有行政处罚纪录单位明细'!B23)-D23</f>
        <v>0</v>
      </c>
      <c r="H23" s="125"/>
      <c r="I23" s="133"/>
      <c r="J23" s="122"/>
      <c r="K23" s="119"/>
      <c r="L23" s="122"/>
      <c r="M23" s="122"/>
      <c r="N23" s="122"/>
    </row>
    <row r="24" hidden="1" spans="1:14">
      <c r="A24" s="119">
        <v>20</v>
      </c>
      <c r="B24" s="122" t="s">
        <v>40</v>
      </c>
      <c r="C24" s="122">
        <v>17</v>
      </c>
      <c r="D24" s="123">
        <v>1.831</v>
      </c>
      <c r="E24" s="119" t="s">
        <v>14</v>
      </c>
      <c r="F24" s="119" t="s">
        <v>14</v>
      </c>
      <c r="G24" s="124">
        <f>SUMIFS(住宿奖励补助明细!K:K,住宿奖励补助明细!C:C,'20年1月后有行政处罚纪录单位明细'!B24)-D24</f>
        <v>0</v>
      </c>
      <c r="H24" s="125"/>
      <c r="I24" s="133"/>
      <c r="J24" s="122"/>
      <c r="K24" s="119"/>
      <c r="L24" s="122"/>
      <c r="M24" s="122"/>
      <c r="N24" s="122"/>
    </row>
    <row r="25" s="115" customFormat="1" ht="44.4" customHeight="1" spans="1:14">
      <c r="A25" s="126">
        <v>2</v>
      </c>
      <c r="B25" s="127" t="s">
        <v>41</v>
      </c>
      <c r="C25" s="127">
        <v>1</v>
      </c>
      <c r="D25" s="128">
        <v>0.108</v>
      </c>
      <c r="E25" s="129" t="s">
        <v>14</v>
      </c>
      <c r="F25" s="129" t="s">
        <v>14</v>
      </c>
      <c r="G25" s="124">
        <f>SUMIFS(住宿奖励补助明细!K:K,住宿奖励补助明细!C:C,'20年1月后有行政处罚纪录单位明细'!B25)/10000-D25</f>
        <v>0</v>
      </c>
      <c r="H25" s="125"/>
      <c r="I25" s="133"/>
      <c r="J25" s="37"/>
      <c r="K25" s="136">
        <v>44410</v>
      </c>
      <c r="L25" s="134" t="s">
        <v>42</v>
      </c>
      <c r="M25" s="134" t="s">
        <v>43</v>
      </c>
      <c r="N25" s="134"/>
    </row>
    <row r="26" ht="16.5" hidden="1" spans="1:14">
      <c r="A26" s="119">
        <v>22</v>
      </c>
      <c r="B26" s="122" t="s">
        <v>44</v>
      </c>
      <c r="C26" s="122">
        <v>1</v>
      </c>
      <c r="D26" s="123">
        <v>0.07</v>
      </c>
      <c r="E26" s="129" t="s">
        <v>14</v>
      </c>
      <c r="F26" s="119"/>
      <c r="G26" s="124">
        <f>SUMIFS(住宿奖励补助明细!K:K,住宿奖励补助明细!C:C,'20年1月后有行政处罚纪录单位明细'!B26)-D26</f>
        <v>0</v>
      </c>
      <c r="H26" s="125"/>
      <c r="I26" s="133"/>
      <c r="J26" s="122"/>
      <c r="K26" s="119"/>
      <c r="L26" s="122"/>
      <c r="M26" s="122"/>
      <c r="N26" s="122"/>
    </row>
    <row r="27" ht="16.5" hidden="1" spans="1:14">
      <c r="A27" s="119">
        <v>23</v>
      </c>
      <c r="B27" s="122" t="s">
        <v>45</v>
      </c>
      <c r="C27" s="122">
        <v>7</v>
      </c>
      <c r="D27" s="123">
        <v>0.287</v>
      </c>
      <c r="E27" s="129" t="s">
        <v>14</v>
      </c>
      <c r="F27" s="119"/>
      <c r="G27" s="124">
        <f>SUMIFS(住宿奖励补助明细!K:K,住宿奖励补助明细!C:C,'20年1月后有行政处罚纪录单位明细'!B27)-D27</f>
        <v>0</v>
      </c>
      <c r="H27" s="125"/>
      <c r="I27" s="133"/>
      <c r="J27" s="122"/>
      <c r="K27" s="119"/>
      <c r="L27" s="122"/>
      <c r="M27" s="122"/>
      <c r="N27" s="122"/>
    </row>
    <row r="28" ht="16.5" hidden="1" spans="1:14">
      <c r="A28" s="119">
        <v>24</v>
      </c>
      <c r="B28" s="122" t="s">
        <v>46</v>
      </c>
      <c r="C28" s="122">
        <v>38</v>
      </c>
      <c r="D28" s="123">
        <v>1.162</v>
      </c>
      <c r="E28" s="130" t="s">
        <v>14</v>
      </c>
      <c r="F28" s="119"/>
      <c r="G28" s="124">
        <f>SUMIFS(住宿奖励补助明细!K:K,住宿奖励补助明细!C:C,'20年1月后有行政处罚纪录单位明细'!B28)-D28</f>
        <v>0</v>
      </c>
      <c r="H28" s="125"/>
      <c r="I28" s="133"/>
      <c r="J28" s="122"/>
      <c r="K28" s="119"/>
      <c r="L28" s="122"/>
      <c r="M28" s="122"/>
      <c r="N28" s="122"/>
    </row>
    <row r="29" s="115" customFormat="1" ht="48.6" customHeight="1" spans="1:14">
      <c r="A29" s="126">
        <v>3</v>
      </c>
      <c r="B29" s="127" t="s">
        <v>47</v>
      </c>
      <c r="C29" s="127">
        <v>7</v>
      </c>
      <c r="D29" s="128">
        <v>0.127</v>
      </c>
      <c r="E29" s="129" t="s">
        <v>14</v>
      </c>
      <c r="F29" s="126"/>
      <c r="G29" s="124">
        <f>SUMIFS(住宿奖励补助明细!K:K,住宿奖励补助明细!C:C,'20年1月后有行政处罚纪录单位明细'!B29)-D29</f>
        <v>0.171</v>
      </c>
      <c r="H29" s="125"/>
      <c r="I29" s="133"/>
      <c r="J29" s="37"/>
      <c r="K29" s="136">
        <v>44658</v>
      </c>
      <c r="L29" s="134" t="s">
        <v>48</v>
      </c>
      <c r="M29" s="134" t="s">
        <v>49</v>
      </c>
      <c r="N29" s="134"/>
    </row>
    <row r="30" ht="16.5" hidden="1" spans="1:14">
      <c r="A30" s="119">
        <v>26</v>
      </c>
      <c r="B30" s="122" t="s">
        <v>50</v>
      </c>
      <c r="C30" s="122">
        <v>1</v>
      </c>
      <c r="D30" s="123">
        <v>0.48</v>
      </c>
      <c r="E30" s="130" t="s">
        <v>14</v>
      </c>
      <c r="F30" s="119"/>
      <c r="G30" s="124">
        <f>SUMIFS(住宿奖励补助明细!K:K,住宿奖励补助明细!C:C,'20年1月后有行政处罚纪录单位明细'!B30)-D30</f>
        <v>0</v>
      </c>
      <c r="H30" s="125"/>
      <c r="I30" s="133"/>
      <c r="J30" s="122"/>
      <c r="K30" s="119"/>
      <c r="L30" s="122"/>
      <c r="M30" s="122"/>
      <c r="N30" s="122"/>
    </row>
    <row r="31" ht="16.5" hidden="1" spans="1:14">
      <c r="A31" s="126">
        <v>27</v>
      </c>
      <c r="B31" s="122" t="s">
        <v>51</v>
      </c>
      <c r="C31" s="122">
        <v>32</v>
      </c>
      <c r="D31" s="123">
        <v>0.79</v>
      </c>
      <c r="E31" s="130" t="s">
        <v>14</v>
      </c>
      <c r="F31" s="130" t="s">
        <v>14</v>
      </c>
      <c r="G31" s="124">
        <f>SUMIFS(住宿奖励补助明细!K:K,住宿奖励补助明细!C:C,'20年1月后有行政处罚纪录单位明细'!B31)-D31</f>
        <v>0.00300000000000022</v>
      </c>
      <c r="H31" s="125"/>
      <c r="I31" s="133"/>
      <c r="J31" s="122"/>
      <c r="K31" s="119"/>
      <c r="L31" s="122"/>
      <c r="M31" s="122"/>
      <c r="N31" s="122"/>
    </row>
    <row r="32" ht="16.5" hidden="1" spans="1:14">
      <c r="A32" s="126">
        <v>28</v>
      </c>
      <c r="B32" s="126" t="s">
        <v>52</v>
      </c>
      <c r="C32" s="122">
        <v>91</v>
      </c>
      <c r="D32" s="123">
        <v>2.52</v>
      </c>
      <c r="E32" s="130" t="s">
        <v>14</v>
      </c>
      <c r="F32" s="130" t="s">
        <v>14</v>
      </c>
      <c r="G32" s="124">
        <f>SUMIFS(住宿奖励补助明细!K:K,住宿奖励补助明细!C:C,'20年1月后有行政处罚纪录单位明细'!B32)-D32</f>
        <v>0</v>
      </c>
      <c r="H32" s="125"/>
      <c r="I32" s="133"/>
      <c r="J32" s="122"/>
      <c r="K32" s="119"/>
      <c r="L32" s="122"/>
      <c r="M32" s="122"/>
      <c r="N32" s="122"/>
    </row>
    <row r="33" hidden="1" spans="1:14">
      <c r="A33" s="126">
        <v>29</v>
      </c>
      <c r="B33" s="126" t="s">
        <v>53</v>
      </c>
      <c r="C33" s="122">
        <v>9</v>
      </c>
      <c r="D33" s="122">
        <v>0.256</v>
      </c>
      <c r="E33" s="119" t="s">
        <v>14</v>
      </c>
      <c r="F33" s="122"/>
      <c r="G33" s="124">
        <f>SUMIFS(住宿奖励补助明细!K:K,住宿奖励补助明细!C:C,'20年1月后有行政处罚纪录单位明细'!B33)-D33</f>
        <v>0</v>
      </c>
      <c r="H33" s="125"/>
      <c r="I33" s="133"/>
      <c r="J33" s="122"/>
      <c r="K33" s="119"/>
      <c r="L33" s="122"/>
      <c r="M33" s="122"/>
      <c r="N33" s="122"/>
    </row>
    <row r="34" hidden="1" spans="1:14">
      <c r="A34" s="126">
        <v>30</v>
      </c>
      <c r="B34" s="126" t="s">
        <v>54</v>
      </c>
      <c r="C34" s="122">
        <v>8</v>
      </c>
      <c r="D34" s="122">
        <v>1.029</v>
      </c>
      <c r="E34" s="119" t="s">
        <v>14</v>
      </c>
      <c r="F34" s="122"/>
      <c r="G34" s="124">
        <f>SUMIFS(住宿奖励补助明细!K:K,住宿奖励补助明细!C:C,'20年1月后有行政处罚纪录单位明细'!B34)-D34</f>
        <v>0</v>
      </c>
      <c r="H34" s="125"/>
      <c r="I34" s="133"/>
      <c r="J34" s="122"/>
      <c r="K34" s="119"/>
      <c r="L34" s="122"/>
      <c r="M34" s="122"/>
      <c r="N34" s="122"/>
    </row>
    <row r="35" hidden="1" spans="1:14">
      <c r="A35" s="126">
        <v>31</v>
      </c>
      <c r="B35" s="126" t="s">
        <v>55</v>
      </c>
      <c r="C35" s="122">
        <v>168</v>
      </c>
      <c r="D35" s="122">
        <v>43.827</v>
      </c>
      <c r="E35" s="119" t="s">
        <v>14</v>
      </c>
      <c r="F35" s="119" t="s">
        <v>14</v>
      </c>
      <c r="G35" s="124">
        <f>SUMIFS(住宿奖励补助明细!K:K,住宿奖励补助明细!C:C,'20年1月后有行政处罚纪录单位明细'!B35)-D35</f>
        <v>0</v>
      </c>
      <c r="H35" s="125"/>
      <c r="I35" s="133"/>
      <c r="J35" s="122"/>
      <c r="K35" s="119"/>
      <c r="L35" s="122"/>
      <c r="M35" s="122"/>
      <c r="N35" s="122"/>
    </row>
    <row r="36" hidden="1" spans="1:14">
      <c r="A36" s="131" t="s">
        <v>56</v>
      </c>
      <c r="B36" s="132"/>
      <c r="C36" s="122">
        <f>SUM(C5:C35)</f>
        <v>450</v>
      </c>
      <c r="D36" s="122">
        <f>SUM(D5:D35)</f>
        <v>67.2425</v>
      </c>
      <c r="E36" s="119"/>
      <c r="F36" s="119"/>
      <c r="G36" s="121"/>
      <c r="H36" s="119"/>
      <c r="I36" s="133"/>
      <c r="J36" s="122"/>
      <c r="K36" s="119"/>
      <c r="L36" s="122"/>
      <c r="M36" s="122"/>
      <c r="N36" s="122"/>
    </row>
  </sheetData>
  <autoFilter ref="A4:N36">
    <filterColumn colId="9">
      <customFilters>
        <customFilter operator="notEqual" val=""/>
      </customFilters>
    </filterColumn>
    <extLst/>
  </autoFilter>
  <mergeCells count="2">
    <mergeCell ref="A1:M1"/>
    <mergeCell ref="A36:B36"/>
  </mergeCells>
  <pageMargins left="0.7" right="0.7" top="0.75" bottom="0.75" header="0.3" footer="0.3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2"/>
  <sheetViews>
    <sheetView topLeftCell="B1" workbookViewId="0">
      <pane ySplit="4" topLeftCell="A5" activePane="bottomLeft" state="frozen"/>
      <selection/>
      <selection pane="bottomLeft" activeCell="B1" sqref="B1:H1"/>
    </sheetView>
  </sheetViews>
  <sheetFormatPr defaultColWidth="8.88333333333333" defaultRowHeight="13.5"/>
  <cols>
    <col min="1" max="1" width="8.88333333333333" style="60" hidden="1" customWidth="1"/>
    <col min="2" max="2" width="6.10833333333333" style="59" customWidth="1"/>
    <col min="3" max="3" width="42.2166666666667" style="60" customWidth="1"/>
    <col min="4" max="4" width="8.75" style="98" customWidth="1"/>
    <col min="5" max="5" width="11.5" style="99" customWidth="1"/>
    <col min="6" max="6" width="13.75" style="100" customWidth="1"/>
    <col min="7" max="7" width="15.75" style="99" customWidth="1"/>
    <col min="8" max="8" width="34.75" style="59" customWidth="1"/>
    <col min="9" max="9" width="11.6666666666667" style="60" hidden="1" customWidth="1"/>
    <col min="10" max="16384" width="8.88333333333333" style="60"/>
  </cols>
  <sheetData>
    <row r="1" ht="47.4" customHeight="1" spans="2:8">
      <c r="B1" s="64" t="s">
        <v>57</v>
      </c>
      <c r="C1" s="64"/>
      <c r="D1" s="101"/>
      <c r="E1" s="64"/>
      <c r="F1" s="64"/>
      <c r="G1" s="64"/>
      <c r="H1" s="64"/>
    </row>
    <row r="2" ht="10.8" customHeight="1"/>
    <row r="3" s="96" customFormat="1" ht="28.05" customHeight="1" spans="2:8">
      <c r="B3" s="102" t="s">
        <v>1</v>
      </c>
      <c r="C3" s="102" t="s">
        <v>2</v>
      </c>
      <c r="D3" s="103" t="s">
        <v>58</v>
      </c>
      <c r="E3" s="102"/>
      <c r="F3" s="104" t="s">
        <v>59</v>
      </c>
      <c r="G3" s="104"/>
      <c r="H3" s="102" t="s">
        <v>9</v>
      </c>
    </row>
    <row r="4" s="97" customFormat="1" ht="24.45" customHeight="1" spans="2:8">
      <c r="B4" s="102"/>
      <c r="C4" s="102"/>
      <c r="D4" s="102" t="s">
        <v>3</v>
      </c>
      <c r="E4" s="105" t="s">
        <v>4</v>
      </c>
      <c r="F4" s="104" t="s">
        <v>60</v>
      </c>
      <c r="G4" s="105" t="s">
        <v>61</v>
      </c>
      <c r="H4" s="102"/>
    </row>
    <row r="5" ht="24" customHeight="1" spans="1:10">
      <c r="A5" s="60">
        <v>1</v>
      </c>
      <c r="B5" s="102">
        <v>1</v>
      </c>
      <c r="C5" s="106" t="s">
        <v>55</v>
      </c>
      <c r="D5" s="103">
        <f>VLOOKUP(C5,$C$51:$G$81,2,0)</f>
        <v>168</v>
      </c>
      <c r="E5" s="104">
        <f>VLOOKUP(C5,$C$51:$G$81,3,0)*10000</f>
        <v>438270</v>
      </c>
      <c r="F5" s="104">
        <f>COUNTIFS(住宿奖励补助明细!T:T,"是",住宿奖励补助明细!C:C,'2021年11月-2022年3月旅行社组织国内游客在厦住宿补助'!C5)</f>
        <v>167</v>
      </c>
      <c r="G5" s="104">
        <f>SUMIFS(住宿奖励补助明细!R:R,住宿奖励补助明细!T:T,"是",住宿奖励补助明细!C:C,'2021年11月-2022年3月旅行社组织国内游客在厦住宿补助'!C5)</f>
        <v>434840</v>
      </c>
      <c r="H5" s="107"/>
      <c r="I5" s="112">
        <f>E5*10000-G5</f>
        <v>4382265160</v>
      </c>
      <c r="J5" s="113"/>
    </row>
    <row r="6" ht="24" customHeight="1" spans="1:10">
      <c r="A6" s="60">
        <v>2</v>
      </c>
      <c r="B6" s="102">
        <v>2</v>
      </c>
      <c r="C6" s="106" t="s">
        <v>31</v>
      </c>
      <c r="D6" s="103">
        <f t="shared" ref="D6:D34" si="0">VLOOKUP(C6,$C$51:$G$81,2,0)</f>
        <v>15</v>
      </c>
      <c r="E6" s="104">
        <f t="shared" ref="E6:E35" si="1">VLOOKUP(C6,$C$51:$G$81,3,0)*10000</f>
        <v>53340</v>
      </c>
      <c r="F6" s="104">
        <f>COUNTIFS(住宿奖励补助明细!T:T,"是",住宿奖励补助明细!C:C,'2021年11月-2022年3月旅行社组织国内游客在厦住宿补助'!C6)</f>
        <v>15</v>
      </c>
      <c r="G6" s="104">
        <f>SUMIFS(住宿奖励补助明细!R:R,住宿奖励补助明细!T:T,"是",住宿奖励补助明细!C:C,'2021年11月-2022年3月旅行社组织国内游客在厦住宿补助'!C6)</f>
        <v>53340</v>
      </c>
      <c r="H6" s="107"/>
      <c r="I6" s="112">
        <f t="shared" ref="I6:I35" si="2">E6*10000-G6</f>
        <v>533346660</v>
      </c>
      <c r="J6" s="113"/>
    </row>
    <row r="7" ht="24" customHeight="1" spans="1:10">
      <c r="A7" s="60">
        <v>3</v>
      </c>
      <c r="B7" s="102">
        <v>3</v>
      </c>
      <c r="C7" s="106" t="s">
        <v>52</v>
      </c>
      <c r="D7" s="103">
        <v>90</v>
      </c>
      <c r="E7" s="104">
        <f t="shared" si="1"/>
        <v>25200</v>
      </c>
      <c r="F7" s="104">
        <v>88</v>
      </c>
      <c r="G7" s="104">
        <f>SUMIFS(住宿奖励补助明细!R:R,住宿奖励补助明细!T:T,"是",住宿奖励补助明细!C:C,'2021年11月-2022年3月旅行社组织国内游客在厦住宿补助'!C7)</f>
        <v>24300</v>
      </c>
      <c r="H7" s="102"/>
      <c r="I7" s="112">
        <f t="shared" si="2"/>
        <v>251975700</v>
      </c>
      <c r="J7" s="113"/>
    </row>
    <row r="8" ht="24" customHeight="1" spans="1:10">
      <c r="A8" s="60">
        <v>4</v>
      </c>
      <c r="B8" s="102">
        <v>4</v>
      </c>
      <c r="C8" s="106" t="s">
        <v>24</v>
      </c>
      <c r="D8" s="103">
        <f t="shared" si="0"/>
        <v>4</v>
      </c>
      <c r="E8" s="104">
        <f t="shared" si="1"/>
        <v>20400</v>
      </c>
      <c r="F8" s="104">
        <v>4</v>
      </c>
      <c r="G8" s="104">
        <f>SUMIFS(住宿奖励补助明细!R:R,住宿奖励补助明细!T:T,"是",住宿奖励补助明细!C:C,'2021年11月-2022年3月旅行社组织国内游客在厦住宿补助'!C8)</f>
        <v>20400</v>
      </c>
      <c r="H8" s="102"/>
      <c r="I8" s="112">
        <f t="shared" si="2"/>
        <v>203979600</v>
      </c>
      <c r="J8" s="113"/>
    </row>
    <row r="9" ht="24" customHeight="1" spans="1:10">
      <c r="A9" s="60">
        <v>5</v>
      </c>
      <c r="B9" s="102">
        <v>5</v>
      </c>
      <c r="C9" s="106" t="s">
        <v>40</v>
      </c>
      <c r="D9" s="103">
        <f t="shared" si="0"/>
        <v>17</v>
      </c>
      <c r="E9" s="104">
        <f t="shared" si="1"/>
        <v>18310</v>
      </c>
      <c r="F9" s="104">
        <f>COUNTIFS(住宿奖励补助明细!T:T,"是",住宿奖励补助明细!C:C,'2021年11月-2022年3月旅行社组织国内游客在厦住宿补助'!C9)</f>
        <v>17</v>
      </c>
      <c r="G9" s="104">
        <f>SUMIFS(住宿奖励补助明细!R:R,住宿奖励补助明细!T:T,"是",住宿奖励补助明细!C:C,'2021年11月-2022年3月旅行社组织国内游客在厦住宿补助'!C9)</f>
        <v>17270</v>
      </c>
      <c r="H9" s="108"/>
      <c r="I9" s="112">
        <f t="shared" si="2"/>
        <v>183082730</v>
      </c>
      <c r="J9" s="113"/>
    </row>
    <row r="10" ht="24" customHeight="1" spans="1:10">
      <c r="A10" s="60">
        <v>6</v>
      </c>
      <c r="B10" s="102">
        <v>6</v>
      </c>
      <c r="C10" s="106" t="s">
        <v>27</v>
      </c>
      <c r="D10" s="103">
        <f t="shared" si="0"/>
        <v>5</v>
      </c>
      <c r="E10" s="104">
        <f t="shared" si="1"/>
        <v>14290</v>
      </c>
      <c r="F10" s="104">
        <f>COUNTIFS(住宿奖励补助明细!T:T,"是",住宿奖励补助明细!C:C,'2021年11月-2022年3月旅行社组织国内游客在厦住宿补助'!C10)</f>
        <v>5</v>
      </c>
      <c r="G10" s="104">
        <f>SUMIFS(住宿奖励补助明细!R:R,住宿奖励补助明细!T:T,"是",住宿奖励补助明细!C:C,'2021年11月-2022年3月旅行社组织国内游客在厦住宿补助'!C10)</f>
        <v>14290</v>
      </c>
      <c r="H10" s="109"/>
      <c r="I10" s="112">
        <f t="shared" si="2"/>
        <v>142885710</v>
      </c>
      <c r="J10" s="113"/>
    </row>
    <row r="11" ht="24" customHeight="1" spans="1:10">
      <c r="A11" s="60">
        <v>7</v>
      </c>
      <c r="B11" s="102">
        <v>7</v>
      </c>
      <c r="C11" s="106" t="s">
        <v>13</v>
      </c>
      <c r="D11" s="103">
        <f t="shared" si="0"/>
        <v>3</v>
      </c>
      <c r="E11" s="104">
        <f t="shared" si="1"/>
        <v>10470</v>
      </c>
      <c r="F11" s="104">
        <f>COUNTIFS(住宿奖励补助明细!T:T,"是",住宿奖励补助明细!C:C,'2021年11月-2022年3月旅行社组织国内游客在厦住宿补助'!C11)</f>
        <v>3</v>
      </c>
      <c r="G11" s="104">
        <f>SUMIFS(住宿奖励补助明细!R:R,住宿奖励补助明细!T:T,"是",住宿奖励补助明细!C:C,'2021年11月-2022年3月旅行社组织国内游客在厦住宿补助'!C11)</f>
        <v>10470</v>
      </c>
      <c r="H11" s="102"/>
      <c r="I11" s="112">
        <f t="shared" si="2"/>
        <v>104689530</v>
      </c>
      <c r="J11" s="113"/>
    </row>
    <row r="12" ht="24" customHeight="1" spans="1:10">
      <c r="A12" s="60">
        <v>8</v>
      </c>
      <c r="B12" s="102">
        <v>8</v>
      </c>
      <c r="C12" s="106" t="s">
        <v>54</v>
      </c>
      <c r="D12" s="103">
        <f t="shared" si="0"/>
        <v>8</v>
      </c>
      <c r="E12" s="104">
        <f t="shared" si="1"/>
        <v>10290</v>
      </c>
      <c r="F12" s="104">
        <f>COUNTIFS(住宿奖励补助明细!T:T,"是",住宿奖励补助明细!C:C,'2021年11月-2022年3月旅行社组织国内游客在厦住宿补助'!C12)</f>
        <v>8</v>
      </c>
      <c r="G12" s="104">
        <f>SUMIFS(住宿奖励补助明细!R:R,住宿奖励补助明细!T:T,"是",住宿奖励补助明细!C:C,'2021年11月-2022年3月旅行社组织国内游客在厦住宿补助'!C12)</f>
        <v>10090</v>
      </c>
      <c r="H12" s="102"/>
      <c r="I12" s="112">
        <f t="shared" si="2"/>
        <v>102889910</v>
      </c>
      <c r="J12" s="113"/>
    </row>
    <row r="13" ht="24" customHeight="1" spans="1:10">
      <c r="A13" s="60">
        <v>9</v>
      </c>
      <c r="B13" s="102">
        <v>9</v>
      </c>
      <c r="C13" s="106" t="s">
        <v>46</v>
      </c>
      <c r="D13" s="103">
        <v>35</v>
      </c>
      <c r="E13" s="104">
        <f t="shared" si="1"/>
        <v>11620</v>
      </c>
      <c r="F13" s="104">
        <v>35</v>
      </c>
      <c r="G13" s="104">
        <f>SUMIFS(住宿奖励补助明细!R:R,住宿奖励补助明细!T:T,"是",住宿奖励补助明细!C:C,'2021年11月-2022年3月旅行社组织国内游客在厦住宿补助'!C13)</f>
        <v>9350</v>
      </c>
      <c r="H13" s="102"/>
      <c r="I13" s="112">
        <f t="shared" si="2"/>
        <v>116190650</v>
      </c>
      <c r="J13" s="113"/>
    </row>
    <row r="14" ht="24" customHeight="1" spans="1:10">
      <c r="A14" s="60">
        <v>10</v>
      </c>
      <c r="B14" s="102">
        <v>10</v>
      </c>
      <c r="C14" s="106" t="s">
        <v>30</v>
      </c>
      <c r="D14" s="103">
        <f t="shared" si="0"/>
        <v>19</v>
      </c>
      <c r="E14" s="104">
        <f t="shared" si="1"/>
        <v>8240</v>
      </c>
      <c r="F14" s="104">
        <f>COUNTIFS(住宿奖励补助明细!T:T,"是",住宿奖励补助明细!C:C,'2021年11月-2022年3月旅行社组织国内游客在厦住宿补助'!C14)</f>
        <v>19</v>
      </c>
      <c r="G14" s="104">
        <f>SUMIFS(住宿奖励补助明细!R:R,住宿奖励补助明细!T:T,"是",住宿奖励补助明细!C:C,'2021年11月-2022年3月旅行社组织国内游客在厦住宿补助'!C14)</f>
        <v>8150</v>
      </c>
      <c r="H14" s="102"/>
      <c r="I14" s="112">
        <f t="shared" si="2"/>
        <v>82391850</v>
      </c>
      <c r="J14" s="113"/>
    </row>
    <row r="15" ht="24" customHeight="1" spans="1:10">
      <c r="A15" s="60">
        <v>11</v>
      </c>
      <c r="B15" s="102">
        <v>11</v>
      </c>
      <c r="C15" s="106" t="s">
        <v>35</v>
      </c>
      <c r="D15" s="103">
        <f t="shared" si="0"/>
        <v>5</v>
      </c>
      <c r="E15" s="104">
        <f t="shared" si="1"/>
        <v>8350</v>
      </c>
      <c r="F15" s="104">
        <f>COUNTIFS(住宿奖励补助明细!T:T,"是",住宿奖励补助明细!C:C,'2021年11月-2022年3月旅行社组织国内游客在厦住宿补助'!C15)</f>
        <v>4</v>
      </c>
      <c r="G15" s="104">
        <f>SUMIFS(住宿奖励补助明细!R:R,住宿奖励补助明细!T:T,"是",住宿奖励补助明细!C:C,'2021年11月-2022年3月旅行社组织国内游客在厦住宿补助'!C15)</f>
        <v>8030</v>
      </c>
      <c r="H15" s="102"/>
      <c r="I15" s="112">
        <f t="shared" si="2"/>
        <v>83491970</v>
      </c>
      <c r="J15" s="113"/>
    </row>
    <row r="16" ht="24" customHeight="1" spans="1:10">
      <c r="A16" s="60">
        <v>12</v>
      </c>
      <c r="B16" s="102">
        <v>12</v>
      </c>
      <c r="C16" s="106" t="s">
        <v>51</v>
      </c>
      <c r="D16" s="103">
        <f t="shared" si="0"/>
        <v>32</v>
      </c>
      <c r="E16" s="104">
        <f t="shared" si="1"/>
        <v>7900</v>
      </c>
      <c r="F16" s="104">
        <v>32</v>
      </c>
      <c r="G16" s="104">
        <f>SUMIFS(住宿奖励补助明细!R:R,住宿奖励补助明细!T:T,"是",住宿奖励补助明细!C:C,'2021年11月-2022年3月旅行社组织国内游客在厦住宿补助'!C16)</f>
        <v>7540</v>
      </c>
      <c r="H16" s="102"/>
      <c r="I16" s="112">
        <f t="shared" si="2"/>
        <v>78992460</v>
      </c>
      <c r="J16" s="113"/>
    </row>
    <row r="17" ht="24" customHeight="1" spans="1:10">
      <c r="A17" s="60">
        <v>13</v>
      </c>
      <c r="B17" s="102">
        <v>13</v>
      </c>
      <c r="C17" s="106" t="s">
        <v>34</v>
      </c>
      <c r="D17" s="103">
        <f t="shared" si="0"/>
        <v>4</v>
      </c>
      <c r="E17" s="104">
        <f t="shared" si="1"/>
        <v>6570</v>
      </c>
      <c r="F17" s="104">
        <f>COUNTIFS(住宿奖励补助明细!T:T,"是",住宿奖励补助明细!C:C,'2021年11月-2022年3月旅行社组织国内游客在厦住宿补助'!C17)</f>
        <v>3</v>
      </c>
      <c r="G17" s="104">
        <f>SUMIFS(住宿奖励补助明细!R:R,住宿奖励补助明细!T:T,"是",住宿奖励补助明细!C:C,'2021年11月-2022年3月旅行社组织国内游客在厦住宿补助'!C17)</f>
        <v>5010</v>
      </c>
      <c r="H17" s="102"/>
      <c r="I17" s="112">
        <f t="shared" si="2"/>
        <v>65694990</v>
      </c>
      <c r="J17" s="113"/>
    </row>
    <row r="18" ht="24" customHeight="1" spans="1:10">
      <c r="A18" s="60">
        <v>14</v>
      </c>
      <c r="B18" s="102">
        <v>14</v>
      </c>
      <c r="C18" s="106" t="s">
        <v>28</v>
      </c>
      <c r="D18" s="103">
        <f t="shared" si="0"/>
        <v>3</v>
      </c>
      <c r="E18" s="104">
        <f t="shared" si="1"/>
        <v>3900</v>
      </c>
      <c r="F18" s="104">
        <f>COUNTIFS(住宿奖励补助明细!T:T,"是",住宿奖励补助明细!C:C,'2021年11月-2022年3月旅行社组织国内游客在厦住宿补助'!C18)</f>
        <v>3</v>
      </c>
      <c r="G18" s="104">
        <f>SUMIFS(住宿奖励补助明细!R:R,住宿奖励补助明细!T:T,"是",住宿奖励补助明细!C:C,'2021年11月-2022年3月旅行社组织国内游客在厦住宿补助'!C18)</f>
        <v>3900</v>
      </c>
      <c r="H18" s="102"/>
      <c r="I18" s="112">
        <f t="shared" si="2"/>
        <v>38996100</v>
      </c>
      <c r="J18" s="113"/>
    </row>
    <row r="19" ht="24" customHeight="1" spans="1:10">
      <c r="A19" s="60">
        <v>15</v>
      </c>
      <c r="B19" s="102">
        <v>15</v>
      </c>
      <c r="C19" s="106" t="s">
        <v>20</v>
      </c>
      <c r="D19" s="103">
        <f t="shared" si="0"/>
        <v>1</v>
      </c>
      <c r="E19" s="104">
        <f t="shared" si="1"/>
        <v>3840</v>
      </c>
      <c r="F19" s="104">
        <f>COUNTIFS(住宿奖励补助明细!T:T,"是",住宿奖励补助明细!C:C,'2021年11月-2022年3月旅行社组织国内游客在厦住宿补助'!C19)</f>
        <v>1</v>
      </c>
      <c r="G19" s="104">
        <f>SUMIFS(住宿奖励补助明细!R:R,住宿奖励补助明细!T:T,"是",住宿奖励补助明细!C:C,'2021年11月-2022年3月旅行社组织国内游客在厦住宿补助'!C19)</f>
        <v>3840</v>
      </c>
      <c r="H19" s="102"/>
      <c r="I19" s="112">
        <f t="shared" si="2"/>
        <v>38396160</v>
      </c>
      <c r="J19" s="113"/>
    </row>
    <row r="20" ht="24" customHeight="1" spans="1:10">
      <c r="A20" s="60">
        <v>16</v>
      </c>
      <c r="B20" s="102">
        <v>16</v>
      </c>
      <c r="C20" s="106" t="s">
        <v>45</v>
      </c>
      <c r="D20" s="103">
        <f t="shared" si="0"/>
        <v>7</v>
      </c>
      <c r="E20" s="104">
        <f t="shared" si="1"/>
        <v>2870</v>
      </c>
      <c r="F20" s="104">
        <f>COUNTIFS(住宿奖励补助明细!T:T,"是",住宿奖励补助明细!C:C,'2021年11月-2022年3月旅行社组织国内游客在厦住宿补助'!C20)</f>
        <v>7</v>
      </c>
      <c r="G20" s="104">
        <f>SUMIFS(住宿奖励补助明细!R:R,住宿奖励补助明细!T:T,"是",住宿奖励补助明细!C:C,'2021年11月-2022年3月旅行社组织国内游客在厦住宿补助'!C20)</f>
        <v>2870</v>
      </c>
      <c r="H20" s="102"/>
      <c r="I20" s="112">
        <f t="shared" si="2"/>
        <v>28697130</v>
      </c>
      <c r="J20" s="113"/>
    </row>
    <row r="21" ht="24" customHeight="1" spans="1:10">
      <c r="A21" s="60">
        <v>17</v>
      </c>
      <c r="B21" s="102">
        <v>17</v>
      </c>
      <c r="C21" s="106" t="s">
        <v>53</v>
      </c>
      <c r="D21" s="103">
        <f t="shared" si="0"/>
        <v>9</v>
      </c>
      <c r="E21" s="104">
        <f t="shared" si="1"/>
        <v>2560</v>
      </c>
      <c r="F21" s="104">
        <f>COUNTIFS(住宿奖励补助明细!T:T,"是",住宿奖励补助明细!C:C,'2021年11月-2022年3月旅行社组织国内游客在厦住宿补助'!C21)</f>
        <v>9</v>
      </c>
      <c r="G21" s="104">
        <f>SUMIFS(住宿奖励补助明细!R:R,住宿奖励补助明细!T:T,"是",住宿奖励补助明细!C:C,'2021年11月-2022年3月旅行社组织国内游客在厦住宿补助'!C21)</f>
        <v>2560</v>
      </c>
      <c r="H21" s="107"/>
      <c r="I21" s="112">
        <f t="shared" si="2"/>
        <v>25597440</v>
      </c>
      <c r="J21" s="113"/>
    </row>
    <row r="22" ht="24" customHeight="1" spans="1:10">
      <c r="A22" s="60">
        <v>18</v>
      </c>
      <c r="B22" s="102">
        <v>18</v>
      </c>
      <c r="C22" s="106" t="s">
        <v>36</v>
      </c>
      <c r="D22" s="103">
        <f t="shared" si="0"/>
        <v>1</v>
      </c>
      <c r="E22" s="104">
        <f t="shared" si="1"/>
        <v>1800</v>
      </c>
      <c r="F22" s="104">
        <f>COUNTIFS(住宿奖励补助明细!T:T,"是",住宿奖励补助明细!C:C,'2021年11月-2022年3月旅行社组织国内游客在厦住宿补助'!C22)</f>
        <v>1</v>
      </c>
      <c r="G22" s="104">
        <f>SUMIFS(住宿奖励补助明细!R:R,住宿奖励补助明细!T:T,"是",住宿奖励补助明细!C:C,'2021年11月-2022年3月旅行社组织国内游客在厦住宿补助'!C22)</f>
        <v>1800</v>
      </c>
      <c r="H22" s="102"/>
      <c r="I22" s="112">
        <f t="shared" si="2"/>
        <v>17998200</v>
      </c>
      <c r="J22" s="113"/>
    </row>
    <row r="23" ht="24" customHeight="1" spans="1:10">
      <c r="A23" s="60">
        <v>19</v>
      </c>
      <c r="B23" s="102">
        <v>19</v>
      </c>
      <c r="C23" s="106" t="s">
        <v>33</v>
      </c>
      <c r="D23" s="103">
        <f t="shared" si="0"/>
        <v>4</v>
      </c>
      <c r="E23" s="104">
        <f t="shared" si="1"/>
        <v>1450</v>
      </c>
      <c r="F23" s="104">
        <f>COUNTIFS(住宿奖励补助明细!T:T,"是",住宿奖励补助明细!C:C,'2021年11月-2022年3月旅行社组织国内游客在厦住宿补助'!C23)</f>
        <v>4</v>
      </c>
      <c r="G23" s="104">
        <f>SUMIFS(住宿奖励补助明细!R:R,住宿奖励补助明细!T:T,"是",住宿奖励补助明细!C:C,'2021年11月-2022年3月旅行社组织国内游客在厦住宿补助'!C23)</f>
        <v>1450</v>
      </c>
      <c r="H23" s="108"/>
      <c r="I23" s="112">
        <f t="shared" si="2"/>
        <v>14498550</v>
      </c>
      <c r="J23" s="113"/>
    </row>
    <row r="24" ht="24" customHeight="1" spans="1:10">
      <c r="A24" s="60">
        <v>31</v>
      </c>
      <c r="B24" s="102">
        <v>20</v>
      </c>
      <c r="C24" s="106" t="s">
        <v>47</v>
      </c>
      <c r="D24" s="103">
        <v>5</v>
      </c>
      <c r="E24" s="104">
        <f>VLOOKUP(C24,$C$51:$G$81,3,0)*10000</f>
        <v>1270</v>
      </c>
      <c r="F24" s="104">
        <v>5</v>
      </c>
      <c r="G24" s="104">
        <v>1270</v>
      </c>
      <c r="H24" s="110"/>
      <c r="I24" s="112">
        <f>E24*10000-G24</f>
        <v>12698730</v>
      </c>
      <c r="J24" s="113"/>
    </row>
    <row r="25" ht="24" customHeight="1" spans="1:10">
      <c r="A25" s="60">
        <v>20</v>
      </c>
      <c r="B25" s="102">
        <v>21</v>
      </c>
      <c r="C25" s="106" t="s">
        <v>32</v>
      </c>
      <c r="D25" s="103">
        <f>VLOOKUP(C25,$C$51:$G$81,2,0)</f>
        <v>1</v>
      </c>
      <c r="E25" s="104">
        <f>VLOOKUP(C25,$C$51:$G$81,3,0)*10000</f>
        <v>1200</v>
      </c>
      <c r="F25" s="104">
        <f>COUNTIFS(住宿奖励补助明细!T:T,"是",住宿奖励补助明细!C:C,'2021年11月-2022年3月旅行社组织国内游客在厦住宿补助'!C25)</f>
        <v>1</v>
      </c>
      <c r="G25" s="104">
        <f>SUMIFS(住宿奖励补助明细!R:R,住宿奖励补助明细!T:T,"是",住宿奖励补助明细!C:C,'2021年11月-2022年3月旅行社组织国内游客在厦住宿补助'!C25)</f>
        <v>1200</v>
      </c>
      <c r="H25" s="102"/>
      <c r="I25" s="112">
        <f>E25*10000-G25</f>
        <v>11998800</v>
      </c>
      <c r="J25" s="113"/>
    </row>
    <row r="26" ht="24" customHeight="1" spans="1:10">
      <c r="A26" s="60">
        <v>21</v>
      </c>
      <c r="B26" s="102">
        <v>22</v>
      </c>
      <c r="C26" s="106" t="s">
        <v>38</v>
      </c>
      <c r="D26" s="103">
        <f>VLOOKUP(C26,$C$51:$G$81,2,0)</f>
        <v>3</v>
      </c>
      <c r="E26" s="104">
        <f>VLOOKUP(C26,$C$51:$G$81,3,0)*10000</f>
        <v>1170</v>
      </c>
      <c r="F26" s="104">
        <f>COUNTIFS(住宿奖励补助明细!T:T,"是",住宿奖励补助明细!C:C,'2021年11月-2022年3月旅行社组织国内游客在厦住宿补助'!C26)</f>
        <v>3</v>
      </c>
      <c r="G26" s="104">
        <f>SUMIFS(住宿奖励补助明细!R:R,住宿奖励补助明细!T:T,"是",住宿奖励补助明细!C:C,'2021年11月-2022年3月旅行社组织国内游客在厦住宿补助'!C26)</f>
        <v>1170</v>
      </c>
      <c r="H26" s="107"/>
      <c r="I26" s="112">
        <f>E26*10000-G26</f>
        <v>11698830</v>
      </c>
      <c r="J26" s="113"/>
    </row>
    <row r="27" ht="24" customHeight="1" spans="1:10">
      <c r="A27" s="60">
        <v>22</v>
      </c>
      <c r="B27" s="102">
        <v>23</v>
      </c>
      <c r="C27" s="106" t="s">
        <v>37</v>
      </c>
      <c r="D27" s="103">
        <f>VLOOKUP(C27,$C$51:$G$81,2,0)</f>
        <v>3</v>
      </c>
      <c r="E27" s="104">
        <f>VLOOKUP(C27,$C$51:$G$81,3,0)*10000</f>
        <v>6420</v>
      </c>
      <c r="F27" s="104">
        <f>COUNTIFS(住宿奖励补助明细!T:T,"是",住宿奖励补助明细!C:C,'2021年11月-2022年3月旅行社组织国内游客在厦住宿补助'!C27)</f>
        <v>2</v>
      </c>
      <c r="G27" s="104">
        <f>SUMIFS(住宿奖励补助明细!R:R,住宿奖励补助明细!T:T,"是",住宿奖励补助明细!C:C,'2021年11月-2022年3月旅行社组织国内游客在厦住宿补助'!C27)</f>
        <v>1140</v>
      </c>
      <c r="H27" s="102"/>
      <c r="I27" s="112">
        <f>E27*10000-G27</f>
        <v>64198860</v>
      </c>
      <c r="J27" s="113"/>
    </row>
    <row r="28" ht="24" customHeight="1" spans="1:10">
      <c r="A28" s="60">
        <v>23</v>
      </c>
      <c r="B28" s="102">
        <v>24</v>
      </c>
      <c r="C28" s="106" t="s">
        <v>39</v>
      </c>
      <c r="D28" s="103">
        <f>VLOOKUP(C28,$C$51:$G$81,2,0)</f>
        <v>3</v>
      </c>
      <c r="E28" s="104">
        <f>VLOOKUP(C28,$C$51:$G$81,3,0)*10000</f>
        <v>735</v>
      </c>
      <c r="F28" s="104">
        <f>COUNTIFS(住宿奖励补助明细!T:T,"是",住宿奖励补助明细!C:C,'2021年11月-2022年3月旅行社组织国内游客在厦住宿补助'!C28)</f>
        <v>3</v>
      </c>
      <c r="G28" s="104">
        <f>SUMIFS(住宿奖励补助明细!R:R,住宿奖励补助明细!T:T,"是",住宿奖励补助明细!C:C,'2021年11月-2022年3月旅行社组织国内游客在厦住宿补助'!C28)</f>
        <v>730</v>
      </c>
      <c r="H28" s="102"/>
      <c r="I28" s="112">
        <f>E28*10000-G28</f>
        <v>7349270</v>
      </c>
      <c r="J28" s="113"/>
    </row>
    <row r="29" ht="24" customHeight="1" spans="1:10">
      <c r="A29" s="60">
        <v>24</v>
      </c>
      <c r="B29" s="102">
        <v>25</v>
      </c>
      <c r="C29" s="106" t="s">
        <v>44</v>
      </c>
      <c r="D29" s="103">
        <f>VLOOKUP(C29,$C$51:$G$81,2,0)</f>
        <v>1</v>
      </c>
      <c r="E29" s="104">
        <f>VLOOKUP(C29,$C$51:$G$81,3,0)*10000</f>
        <v>700</v>
      </c>
      <c r="F29" s="104">
        <f>COUNTIFS(住宿奖励补助明细!T:T,"是",住宿奖励补助明细!C:C,'2021年11月-2022年3月旅行社组织国内游客在厦住宿补助'!C29)</f>
        <v>1</v>
      </c>
      <c r="G29" s="104">
        <f>SUMIFS(住宿奖励补助明细!R:R,住宿奖励补助明细!T:T,"是",住宿奖励补助明细!C:C,'2021年11月-2022年3月旅行社组织国内游客在厦住宿补助'!C29)</f>
        <v>700</v>
      </c>
      <c r="H29" s="102"/>
      <c r="I29" s="112">
        <f>E29*10000-G29</f>
        <v>6999300</v>
      </c>
      <c r="J29" s="113"/>
    </row>
    <row r="30" ht="24" customHeight="1" spans="1:10">
      <c r="A30" s="60">
        <v>25</v>
      </c>
      <c r="B30" s="102">
        <v>26</v>
      </c>
      <c r="C30" s="106" t="s">
        <v>23</v>
      </c>
      <c r="D30" s="103">
        <f>VLOOKUP(C30,$C$51:$G$81,2,0)</f>
        <v>1</v>
      </c>
      <c r="E30" s="104">
        <f>VLOOKUP(C30,$C$51:$G$81,3,0)*10000</f>
        <v>360</v>
      </c>
      <c r="F30" s="104">
        <f>COUNTIFS(住宿奖励补助明细!T:T,"是",住宿奖励补助明细!C:C,'2021年11月-2022年3月旅行社组织国内游客在厦住宿补助'!C30)</f>
        <v>1</v>
      </c>
      <c r="G30" s="104">
        <f>SUMIFS(住宿奖励补助明细!R:R,住宿奖励补助明细!T:T,"是",住宿奖励补助明细!C:C,'2021年11月-2022年3月旅行社组织国内游客在厦住宿补助'!C30)</f>
        <v>360</v>
      </c>
      <c r="H30" s="107"/>
      <c r="I30" s="112">
        <f>E30*10000-G30</f>
        <v>3599640</v>
      </c>
      <c r="J30" s="113"/>
    </row>
    <row r="31" ht="24" customHeight="1" spans="1:10">
      <c r="A31" s="60">
        <v>26</v>
      </c>
      <c r="B31" s="102">
        <v>27</v>
      </c>
      <c r="C31" s="106" t="s">
        <v>22</v>
      </c>
      <c r="D31" s="103">
        <f>VLOOKUP(C31,$C$51:$G$81,2,0)</f>
        <v>1</v>
      </c>
      <c r="E31" s="104">
        <f>VLOOKUP(C31,$C$51:$G$81,3,0)*10000</f>
        <v>240</v>
      </c>
      <c r="F31" s="104">
        <f>COUNTIFS(住宿奖励补助明细!T:T,"是",住宿奖励补助明细!C:C,'2021年11月-2022年3月旅行社组织国内游客在厦住宿补助'!C31)</f>
        <v>1</v>
      </c>
      <c r="G31" s="104">
        <f>SUMIFS(住宿奖励补助明细!R:R,住宿奖励补助明细!T:T,"是",住宿奖励补助明细!C:C,'2021年11月-2022年3月旅行社组织国内游客在厦住宿补助'!C31)</f>
        <v>240</v>
      </c>
      <c r="H31" s="102"/>
      <c r="I31" s="112">
        <f>E31*10000-G31</f>
        <v>2399760</v>
      </c>
      <c r="J31" s="113"/>
    </row>
    <row r="32" ht="24" customHeight="1" spans="1:10">
      <c r="A32" s="60">
        <v>27</v>
      </c>
      <c r="B32" s="102">
        <v>28</v>
      </c>
      <c r="C32" s="106" t="s">
        <v>29</v>
      </c>
      <c r="D32" s="103">
        <f>VLOOKUP(C32,$C$51:$G$81,2,0)</f>
        <v>1</v>
      </c>
      <c r="E32" s="104">
        <f>VLOOKUP(C32,$C$51:$G$81,3,0)*10000</f>
        <v>180</v>
      </c>
      <c r="F32" s="104">
        <f>COUNTIFS(住宿奖励补助明细!T:T,"是",住宿奖励补助明细!C:C,'2021年11月-2022年3月旅行社组织国内游客在厦住宿补助'!C32)</f>
        <v>1</v>
      </c>
      <c r="G32" s="104">
        <f>SUMIFS(住宿奖励补助明细!R:R,住宿奖励补助明细!T:T,"是",住宿奖励补助明细!C:C,'2021年11月-2022年3月旅行社组织国内游客在厦住宿补助'!C32)</f>
        <v>150</v>
      </c>
      <c r="H32" s="107"/>
      <c r="I32" s="112">
        <f>E32*10000-G32</f>
        <v>1799850</v>
      </c>
      <c r="J32" s="113"/>
    </row>
    <row r="33" ht="24" customHeight="1" spans="1:10">
      <c r="A33" s="60">
        <v>28</v>
      </c>
      <c r="B33" s="102">
        <v>29</v>
      </c>
      <c r="C33" s="106" t="s">
        <v>50</v>
      </c>
      <c r="D33" s="103">
        <f>VLOOKUP(C33,$C$51:$G$81,2,0)</f>
        <v>1</v>
      </c>
      <c r="E33" s="104">
        <f>VLOOKUP(C33,$C$51:$G$81,3,0)*10000</f>
        <v>4800</v>
      </c>
      <c r="F33" s="104">
        <f>COUNTIFS(住宿奖励补助明细!T:T,"是",住宿奖励补助明细!C:C,'2021年11月-2022年3月旅行社组织国内游客在厦住宿补助'!C33)</f>
        <v>0</v>
      </c>
      <c r="G33" s="104">
        <f>SUMIFS(住宿奖励补助明细!R:R,住宿奖励补助明细!T:T,"是",住宿奖励补助明细!C:C,'2021年11月-2022年3月旅行社组织国内游客在厦住宿补助'!C33)</f>
        <v>0</v>
      </c>
      <c r="H33" s="111" t="s">
        <v>62</v>
      </c>
      <c r="I33" s="112">
        <f>E33*10000-G33</f>
        <v>48000000</v>
      </c>
      <c r="J33" s="113"/>
    </row>
    <row r="34" ht="23" customHeight="1" spans="1:10">
      <c r="A34" s="60">
        <v>29</v>
      </c>
      <c r="B34" s="102">
        <v>30</v>
      </c>
      <c r="C34" s="106" t="s">
        <v>15</v>
      </c>
      <c r="D34" s="103">
        <f>VLOOKUP(C34,$C$51:$G$81,2,0)</f>
        <v>2</v>
      </c>
      <c r="E34" s="104">
        <f>VLOOKUP(C34,$C$51:$G$81,3,0)*10000</f>
        <v>4600</v>
      </c>
      <c r="F34" s="104">
        <f>COUNTIFS(住宿奖励补助明细!T:T,"是",住宿奖励补助明细!C:C,'2021年11月-2022年3月旅行社组织国内游客在厦住宿补助'!C34)</f>
        <v>0</v>
      </c>
      <c r="G34" s="104">
        <f>SUMIFS(住宿奖励补助明细!R:R,住宿奖励补助明细!T:T,"是",住宿奖励补助明细!C:C,'2021年11月-2022年3月旅行社组织国内游客在厦住宿补助'!C34)</f>
        <v>0</v>
      </c>
      <c r="H34" s="110" t="s">
        <v>63</v>
      </c>
      <c r="I34" s="112">
        <f>E34*10000-G34</f>
        <v>46000000</v>
      </c>
      <c r="J34" s="113"/>
    </row>
    <row r="35" ht="23" customHeight="1" spans="1:10">
      <c r="A35" s="60">
        <v>30</v>
      </c>
      <c r="B35" s="102">
        <v>31</v>
      </c>
      <c r="C35" s="106" t="s">
        <v>41</v>
      </c>
      <c r="D35" s="103">
        <f>VLOOKUP(C35,$C$51:$G$81,2,0)</f>
        <v>1</v>
      </c>
      <c r="E35" s="104">
        <f>VLOOKUP(C35,$C$51:$G$81,3,0)*10000</f>
        <v>1080</v>
      </c>
      <c r="F35" s="104">
        <f>COUNTIFS(住宿奖励补助明细!T:T,"是",住宿奖励补助明细!C:C,'2021年11月-2022年3月旅行社组织国内游客在厦住宿补助'!C35)</f>
        <v>0</v>
      </c>
      <c r="G35" s="104">
        <f>SUMIFS(住宿奖励补助明细!R:R,住宿奖励补助明细!T:T,"是",住宿奖励补助明细!C:C,'2021年11月-2022年3月旅行社组织国内游客在厦住宿补助'!C35)</f>
        <v>0</v>
      </c>
      <c r="H35" s="110" t="s">
        <v>64</v>
      </c>
      <c r="I35" s="112">
        <f>E35*10000-G35</f>
        <v>10800000</v>
      </c>
      <c r="J35" s="113"/>
    </row>
    <row r="40" hidden="1" spans="7:7">
      <c r="G40" s="99">
        <v>644720</v>
      </c>
    </row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 spans="3:7">
      <c r="C51" s="60" t="s">
        <v>55</v>
      </c>
      <c r="D51" s="98">
        <v>168</v>
      </c>
      <c r="E51" s="99">
        <v>43.827</v>
      </c>
      <c r="F51" s="100">
        <v>167</v>
      </c>
      <c r="G51" s="99">
        <v>434840</v>
      </c>
    </row>
    <row r="52" hidden="1" spans="3:7">
      <c r="C52" s="60" t="s">
        <v>31</v>
      </c>
      <c r="D52" s="98">
        <v>15</v>
      </c>
      <c r="E52" s="99">
        <v>5.334</v>
      </c>
      <c r="F52" s="100">
        <v>15</v>
      </c>
      <c r="G52" s="99">
        <v>53340</v>
      </c>
    </row>
    <row r="53" hidden="1" spans="3:7">
      <c r="C53" s="60" t="s">
        <v>52</v>
      </c>
      <c r="D53" s="98">
        <v>91</v>
      </c>
      <c r="E53" s="99">
        <v>2.52</v>
      </c>
      <c r="F53" s="100">
        <v>86</v>
      </c>
      <c r="G53" s="99">
        <v>23300</v>
      </c>
    </row>
    <row r="54" hidden="1" spans="3:7">
      <c r="C54" s="60" t="s">
        <v>24</v>
      </c>
      <c r="D54" s="98">
        <v>4</v>
      </c>
      <c r="E54" s="99">
        <v>2.04</v>
      </c>
      <c r="F54" s="100">
        <v>4</v>
      </c>
      <c r="G54" s="99">
        <v>20400</v>
      </c>
    </row>
    <row r="55" hidden="1" spans="3:7">
      <c r="C55" s="60" t="s">
        <v>40</v>
      </c>
      <c r="D55" s="98">
        <v>17</v>
      </c>
      <c r="E55" s="99">
        <v>1.831</v>
      </c>
      <c r="F55" s="100">
        <v>17</v>
      </c>
      <c r="G55" s="99">
        <v>17270</v>
      </c>
    </row>
    <row r="56" hidden="1" spans="3:7">
      <c r="C56" s="60" t="s">
        <v>27</v>
      </c>
      <c r="D56" s="98">
        <v>5</v>
      </c>
      <c r="E56" s="99">
        <v>1.429</v>
      </c>
      <c r="F56" s="100">
        <v>5</v>
      </c>
      <c r="G56" s="99">
        <v>14290</v>
      </c>
    </row>
    <row r="57" hidden="1" spans="3:7">
      <c r="C57" s="60" t="s">
        <v>13</v>
      </c>
      <c r="D57" s="98">
        <v>3</v>
      </c>
      <c r="E57" s="99">
        <v>1.047</v>
      </c>
      <c r="F57" s="100">
        <v>3</v>
      </c>
      <c r="G57" s="99">
        <v>10470</v>
      </c>
    </row>
    <row r="58" hidden="1" spans="3:7">
      <c r="C58" s="60" t="s">
        <v>54</v>
      </c>
      <c r="D58" s="98">
        <v>8</v>
      </c>
      <c r="E58" s="99">
        <v>1.029</v>
      </c>
      <c r="F58" s="100">
        <v>8</v>
      </c>
      <c r="G58" s="99">
        <v>10090</v>
      </c>
    </row>
    <row r="59" hidden="1" spans="3:7">
      <c r="C59" s="60" t="s">
        <v>46</v>
      </c>
      <c r="D59" s="98">
        <v>38</v>
      </c>
      <c r="E59" s="99">
        <v>1.162</v>
      </c>
      <c r="F59" s="100">
        <v>36</v>
      </c>
      <c r="G59" s="99">
        <v>9350</v>
      </c>
    </row>
    <row r="60" hidden="1" spans="3:7">
      <c r="C60" s="60" t="s">
        <v>30</v>
      </c>
      <c r="D60" s="98">
        <v>19</v>
      </c>
      <c r="E60" s="99">
        <v>0.824</v>
      </c>
      <c r="F60" s="100">
        <v>19</v>
      </c>
      <c r="G60" s="99">
        <v>8170</v>
      </c>
    </row>
    <row r="61" hidden="1" spans="3:7">
      <c r="C61" s="60" t="s">
        <v>35</v>
      </c>
      <c r="D61" s="98">
        <v>5</v>
      </c>
      <c r="E61" s="99">
        <v>0.835</v>
      </c>
      <c r="F61" s="100">
        <v>4</v>
      </c>
      <c r="G61" s="99">
        <v>8030</v>
      </c>
    </row>
    <row r="62" hidden="1" spans="3:7">
      <c r="C62" s="60" t="s">
        <v>51</v>
      </c>
      <c r="D62" s="98">
        <v>32</v>
      </c>
      <c r="E62" s="99">
        <v>0.79</v>
      </c>
      <c r="F62" s="100">
        <v>61</v>
      </c>
      <c r="G62" s="99">
        <v>7540</v>
      </c>
    </row>
    <row r="63" hidden="1" spans="3:7">
      <c r="C63" s="60" t="s">
        <v>34</v>
      </c>
      <c r="D63" s="98">
        <v>4</v>
      </c>
      <c r="E63" s="99">
        <v>0.657</v>
      </c>
      <c r="F63" s="100">
        <v>3</v>
      </c>
      <c r="G63" s="99">
        <v>5010</v>
      </c>
    </row>
    <row r="64" hidden="1" spans="3:7">
      <c r="C64" s="60" t="s">
        <v>28</v>
      </c>
      <c r="D64" s="98">
        <v>3</v>
      </c>
      <c r="E64" s="99">
        <v>0.39</v>
      </c>
      <c r="F64" s="100">
        <v>3</v>
      </c>
      <c r="G64" s="99">
        <v>3900</v>
      </c>
    </row>
    <row r="65" hidden="1" spans="3:7">
      <c r="C65" s="60" t="s">
        <v>20</v>
      </c>
      <c r="D65" s="98">
        <v>1</v>
      </c>
      <c r="E65" s="99">
        <v>0.384</v>
      </c>
      <c r="F65" s="100">
        <v>1</v>
      </c>
      <c r="G65" s="99">
        <v>3840</v>
      </c>
    </row>
    <row r="66" hidden="1" spans="3:7">
      <c r="C66" s="60" t="s">
        <v>45</v>
      </c>
      <c r="D66" s="98">
        <v>7</v>
      </c>
      <c r="E66" s="99">
        <v>0.287</v>
      </c>
      <c r="F66" s="100">
        <v>7</v>
      </c>
      <c r="G66" s="99">
        <v>2870</v>
      </c>
    </row>
    <row r="67" hidden="1" spans="3:7">
      <c r="C67" s="60" t="s">
        <v>53</v>
      </c>
      <c r="D67" s="98">
        <v>9</v>
      </c>
      <c r="E67" s="99">
        <v>0.256</v>
      </c>
      <c r="F67" s="100">
        <v>9</v>
      </c>
      <c r="G67" s="99">
        <v>2560</v>
      </c>
    </row>
    <row r="68" hidden="1" spans="3:7">
      <c r="C68" s="60" t="s">
        <v>36</v>
      </c>
      <c r="D68" s="98">
        <v>1</v>
      </c>
      <c r="E68" s="99">
        <v>0.18</v>
      </c>
      <c r="F68" s="100">
        <v>1</v>
      </c>
      <c r="G68" s="99">
        <v>1800</v>
      </c>
    </row>
    <row r="69" hidden="1" spans="3:7">
      <c r="C69" s="60" t="s">
        <v>33</v>
      </c>
      <c r="D69" s="98">
        <v>4</v>
      </c>
      <c r="E69" s="99">
        <v>0.145</v>
      </c>
      <c r="F69" s="100">
        <v>4</v>
      </c>
      <c r="G69" s="99">
        <v>1640</v>
      </c>
    </row>
    <row r="70" hidden="1" spans="3:7">
      <c r="C70" s="60" t="s">
        <v>32</v>
      </c>
      <c r="D70" s="98">
        <v>1</v>
      </c>
      <c r="E70" s="99">
        <v>0.12</v>
      </c>
      <c r="F70" s="100">
        <v>1</v>
      </c>
      <c r="G70" s="99">
        <v>1200</v>
      </c>
    </row>
    <row r="71" hidden="1" spans="3:7">
      <c r="C71" s="60" t="s">
        <v>38</v>
      </c>
      <c r="D71" s="98">
        <v>3</v>
      </c>
      <c r="E71" s="99">
        <v>0.117</v>
      </c>
      <c r="F71" s="100">
        <v>3</v>
      </c>
      <c r="G71" s="99">
        <v>1170</v>
      </c>
    </row>
    <row r="72" hidden="1" spans="3:7">
      <c r="C72" s="60" t="s">
        <v>37</v>
      </c>
      <c r="D72" s="98">
        <v>3</v>
      </c>
      <c r="E72" s="99">
        <v>0.642</v>
      </c>
      <c r="F72" s="100">
        <v>2</v>
      </c>
      <c r="G72" s="99">
        <v>1140</v>
      </c>
    </row>
    <row r="73" hidden="1" spans="3:7">
      <c r="C73" s="60" t="s">
        <v>39</v>
      </c>
      <c r="D73" s="98">
        <v>3</v>
      </c>
      <c r="E73" s="99">
        <v>0.0735</v>
      </c>
      <c r="F73" s="100">
        <v>3</v>
      </c>
      <c r="G73" s="99">
        <v>1050</v>
      </c>
    </row>
    <row r="74" hidden="1" spans="3:7">
      <c r="C74" s="60" t="s">
        <v>44</v>
      </c>
      <c r="D74" s="98">
        <v>1</v>
      </c>
      <c r="E74" s="99">
        <v>0.07</v>
      </c>
      <c r="F74" s="100">
        <v>1</v>
      </c>
      <c r="G74" s="99">
        <v>700</v>
      </c>
    </row>
    <row r="75" hidden="1" spans="3:7">
      <c r="C75" s="60" t="s">
        <v>23</v>
      </c>
      <c r="D75" s="98">
        <v>1</v>
      </c>
      <c r="E75" s="99">
        <v>0.036</v>
      </c>
      <c r="F75" s="100">
        <v>1</v>
      </c>
      <c r="G75" s="99">
        <v>360</v>
      </c>
    </row>
    <row r="76" hidden="1" spans="3:7">
      <c r="C76" s="60" t="s">
        <v>22</v>
      </c>
      <c r="D76" s="98">
        <v>1</v>
      </c>
      <c r="E76" s="99">
        <v>0.024</v>
      </c>
      <c r="F76" s="100">
        <v>1</v>
      </c>
      <c r="G76" s="99">
        <v>240</v>
      </c>
    </row>
    <row r="77" hidden="1" spans="3:7">
      <c r="C77" s="60" t="s">
        <v>29</v>
      </c>
      <c r="D77" s="98">
        <v>1</v>
      </c>
      <c r="E77" s="99">
        <v>0.018</v>
      </c>
      <c r="F77" s="100">
        <v>1</v>
      </c>
      <c r="G77" s="99">
        <v>150</v>
      </c>
    </row>
    <row r="78" hidden="1" spans="3:7">
      <c r="C78" s="60" t="s">
        <v>50</v>
      </c>
      <c r="D78" s="98">
        <v>1</v>
      </c>
      <c r="E78" s="99">
        <v>0.48</v>
      </c>
      <c r="F78" s="100">
        <v>0</v>
      </c>
      <c r="G78" s="99">
        <v>0</v>
      </c>
    </row>
    <row r="79" hidden="1" spans="3:7">
      <c r="C79" s="60" t="s">
        <v>15</v>
      </c>
      <c r="D79" s="98">
        <v>2</v>
      </c>
      <c r="E79" s="99">
        <v>0.46</v>
      </c>
      <c r="F79" s="100">
        <v>0</v>
      </c>
      <c r="G79" s="99">
        <v>0</v>
      </c>
    </row>
    <row r="80" hidden="1" spans="3:7">
      <c r="C80" s="60" t="s">
        <v>41</v>
      </c>
      <c r="D80" s="98">
        <v>1</v>
      </c>
      <c r="E80" s="99">
        <v>0.108</v>
      </c>
      <c r="F80" s="100">
        <v>0</v>
      </c>
      <c r="G80" s="99">
        <v>0</v>
      </c>
    </row>
    <row r="81" hidden="1" spans="3:7">
      <c r="C81" s="60" t="s">
        <v>47</v>
      </c>
      <c r="D81" s="98">
        <v>7</v>
      </c>
      <c r="E81" s="99">
        <v>0.127</v>
      </c>
      <c r="F81" s="100">
        <v>0</v>
      </c>
      <c r="G81" s="99">
        <v>0</v>
      </c>
    </row>
    <row r="82" hidden="1"/>
  </sheetData>
  <autoFilter ref="B4:H24">
    <extLst/>
  </autoFilter>
  <sortState ref="C52:G82">
    <sortCondition ref="G52:G82" descending="1"/>
  </sortState>
  <mergeCells count="6">
    <mergeCell ref="B1:H1"/>
    <mergeCell ref="D3:E3"/>
    <mergeCell ref="F3:G3"/>
    <mergeCell ref="B3:B4"/>
    <mergeCell ref="C3:C4"/>
    <mergeCell ref="H3:H4"/>
  </mergeCells>
  <hyperlinks>
    <hyperlink ref="C5" location="利德集团!A1" display="厦门利德集团有限公司"/>
    <hyperlink ref="C6" location="玩美!A1" display="玩美（福建）国际旅游集团有限公司"/>
    <hyperlink ref="C7" location="'悠行 '!A1" display="厦门悠行旅行社有限公司"/>
    <hyperlink ref="C8" location="疆途!A1" display="厦门疆途国际旅行社有限公司"/>
    <hyperlink ref="C9" location="游通天下!A1" display="厦门游通天下国际旅行社有限公司"/>
    <hyperlink ref="C10" location="兴华东!A1" display="厦门市兴华东旅行社有限公司"/>
    <hyperlink ref="C11" location="汇旅!A1" display="厦门汇旅旅行社有限公司            "/>
    <hyperlink ref="C12" location="厦旅!A1" display="厦门厦旅国际旅行社有限公司"/>
    <hyperlink ref="C13" location="佰廉!A1" display="福建省佰廉国际旅行社有限公司"/>
    <hyperlink ref="C14" location="妙途!A1" display="厦门妙途国际旅行社有限公司"/>
    <hyperlink ref="C15" location="神畅!A1" display="厦门神畅国际旅行社有限公司"/>
    <hyperlink ref="C16" location="众合!A1" display="厦门众合国际旅行社有限公司"/>
    <hyperlink ref="C17" location="金花假期!A1" display="厦门金花假期国际旅行社有限公司"/>
    <hyperlink ref="C18" location="合意游!A1" display="厦门合意游假期国际旅行社有限公司"/>
    <hyperlink ref="C19" location="海上明珠!A1" display="厦门海上明珠国际旅行社有限公司"/>
    <hyperlink ref="C20" location="建发!A1" display="厦门建发国际旅行社集团有限公司"/>
    <hyperlink ref="C21" location="棒糖!A1" display="厦门棒糖旅行社有限公司"/>
    <hyperlink ref="C22" location="天天周游!A1" display="厦门天天周游国际旅行社有限公司"/>
    <hyperlink ref="C23" location="逍遥游!A1" display="厦门逍遥游国际旅行社有限公司"/>
    <hyperlink ref="C25" location="奥蓝!A1" display="福建奥蓝际德旅行社有限公司"/>
    <hyperlink ref="C26" location="恩途!A1" display="厦门恩途国际旅行社有限公司"/>
    <hyperlink ref="C27" location="闽之旅!A1" display="厦门市闽之旅国际旅行社有限公司"/>
    <hyperlink ref="C28" location="馨海!A1" display="厦门馨海国际旅行社有限公司"/>
    <hyperlink ref="C29" location="海之旅!A1" display="厦门海之旅国际旅行社有限公司"/>
    <hyperlink ref="C30" location="信天游!A1" display="厦门信天游国际旅行社有限公司"/>
    <hyperlink ref="C31" location="海外环球!A1" display="厦门海外环球国际旅行社有限公司"/>
    <hyperlink ref="C32" location="佳景!A1" display="厦门佳景国际旅行社有限公司"/>
    <hyperlink ref="C33" location="港之旅!A1" display="港中旅（厦门）国际旅行社有限公司"/>
    <hyperlink ref="C34" location="麒轩!A1" display="厦门麒轩旅行社有限公司"/>
    <hyperlink ref="C24" location="随往!A1" display="厦门随往国际旅行社有限公司"/>
    <hyperlink ref="C35" location="超越未来!A1" display="福建超越未来国际旅行社有限公司"/>
  </hyperlinks>
  <pageMargins left="0.7" right="0.7" top="0.75" bottom="0.75" header="0.3" footer="0.3"/>
  <pageSetup paperSize="9" scale="5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1" sqref="A1:I1"/>
    </sheetView>
  </sheetViews>
  <sheetFormatPr defaultColWidth="9" defaultRowHeight="13.5"/>
  <cols>
    <col min="1" max="1" width="5.125" customWidth="1"/>
    <col min="2" max="2" width="33.125" customWidth="1"/>
    <col min="5" max="5" width="12.75" customWidth="1"/>
    <col min="6" max="6" width="11.5" customWidth="1"/>
    <col min="7" max="7" width="11.375" customWidth="1"/>
    <col min="8" max="8" width="11.625" customWidth="1"/>
    <col min="9" max="9" width="55.125" customWidth="1"/>
  </cols>
  <sheetData>
    <row r="1" ht="42" customHeight="1" spans="1:9">
      <c r="A1" s="86" t="s">
        <v>65</v>
      </c>
      <c r="B1" s="86"/>
      <c r="C1" s="86"/>
      <c r="D1" s="86"/>
      <c r="E1" s="86"/>
      <c r="F1" s="86"/>
      <c r="G1" s="86"/>
      <c r="H1" s="86"/>
      <c r="I1" s="86"/>
    </row>
    <row r="2" ht="18.75" spans="1:9">
      <c r="A2" s="87"/>
      <c r="B2" s="87"/>
      <c r="C2" s="88"/>
      <c r="D2" s="88"/>
      <c r="E2" s="87"/>
      <c r="F2" s="87"/>
      <c r="G2" s="87"/>
      <c r="H2" s="88"/>
      <c r="I2" s="87"/>
    </row>
    <row r="3" ht="33" customHeight="1" spans="1:9">
      <c r="A3" s="89" t="s">
        <v>1</v>
      </c>
      <c r="B3" s="89" t="s">
        <v>66</v>
      </c>
      <c r="C3" s="90" t="s">
        <v>67</v>
      </c>
      <c r="D3" s="90" t="s">
        <v>68</v>
      </c>
      <c r="E3" s="90" t="s">
        <v>69</v>
      </c>
      <c r="F3" s="90" t="s">
        <v>70</v>
      </c>
      <c r="G3" s="90" t="s">
        <v>71</v>
      </c>
      <c r="H3" s="90" t="s">
        <v>72</v>
      </c>
      <c r="I3" s="89" t="s">
        <v>9</v>
      </c>
    </row>
    <row r="4" ht="21" customHeight="1" spans="1:9">
      <c r="A4" s="89">
        <v>1</v>
      </c>
      <c r="B4" s="91" t="s">
        <v>45</v>
      </c>
      <c r="C4" s="89">
        <v>12</v>
      </c>
      <c r="D4" s="89">
        <f>[2]建发!C46</f>
        <v>1536</v>
      </c>
      <c r="E4" s="92">
        <v>617400</v>
      </c>
      <c r="F4" s="92">
        <v>61740</v>
      </c>
      <c r="G4" s="92">
        <f>[2]建发!M46</f>
        <v>1536</v>
      </c>
      <c r="H4" s="92">
        <f>[2]建发!Q46</f>
        <v>61740</v>
      </c>
      <c r="I4" s="91"/>
    </row>
    <row r="5" ht="23" customHeight="1" spans="1:9">
      <c r="A5" s="89">
        <v>2</v>
      </c>
      <c r="B5" s="91" t="s">
        <v>22</v>
      </c>
      <c r="C5" s="89">
        <v>3</v>
      </c>
      <c r="D5" s="89">
        <f>[2]海外环球!C8</f>
        <v>606</v>
      </c>
      <c r="E5" s="92">
        <v>88530</v>
      </c>
      <c r="F5" s="92">
        <v>8853</v>
      </c>
      <c r="G5" s="92">
        <f>[2]海外环球!M8</f>
        <v>606</v>
      </c>
      <c r="H5" s="92">
        <f>[2]海外环球!T8</f>
        <v>7599</v>
      </c>
      <c r="I5" s="91"/>
    </row>
    <row r="6" ht="68" customHeight="1" spans="1:9">
      <c r="A6" s="89">
        <v>3</v>
      </c>
      <c r="B6" s="91" t="s">
        <v>73</v>
      </c>
      <c r="C6" s="89">
        <v>3</v>
      </c>
      <c r="D6" s="89">
        <f>[2]顶上乡村!C12</f>
        <v>718</v>
      </c>
      <c r="E6" s="92">
        <v>72210</v>
      </c>
      <c r="F6" s="92">
        <v>7221</v>
      </c>
      <c r="G6" s="92">
        <f>[2]顶上乡村!M12</f>
        <v>441</v>
      </c>
      <c r="H6" s="89">
        <v>0</v>
      </c>
      <c r="I6" s="95" t="s">
        <v>74</v>
      </c>
    </row>
    <row r="7" ht="14.25" spans="1:9">
      <c r="A7" s="93"/>
      <c r="B7" s="93"/>
      <c r="C7" s="94"/>
      <c r="D7" s="94"/>
      <c r="E7" s="93"/>
      <c r="F7" s="93"/>
      <c r="G7" s="93"/>
      <c r="H7" s="94"/>
      <c r="I7" s="93"/>
    </row>
    <row r="8" ht="18.75" spans="1:9">
      <c r="A8" s="87"/>
      <c r="B8" s="87"/>
      <c r="C8" s="88"/>
      <c r="D8" s="88"/>
      <c r="E8" s="87"/>
      <c r="F8" s="87"/>
      <c r="G8" s="87"/>
      <c r="H8" s="88"/>
      <c r="I8" s="87"/>
    </row>
    <row r="9" ht="18.75" spans="1:9">
      <c r="A9" s="87"/>
      <c r="B9" s="87"/>
      <c r="C9" s="88"/>
      <c r="D9" s="88"/>
      <c r="E9" s="87"/>
      <c r="F9" s="87"/>
      <c r="G9" s="87"/>
      <c r="H9" s="88"/>
      <c r="I9" s="87"/>
    </row>
  </sheetData>
  <mergeCells count="1">
    <mergeCell ref="A1:I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workbookViewId="0">
      <pane ySplit="4" topLeftCell="A23" activePane="bottomLeft" state="frozen"/>
      <selection/>
      <selection pane="bottomLeft" activeCell="B23" sqref="B23"/>
    </sheetView>
  </sheetViews>
  <sheetFormatPr defaultColWidth="8.88333333333333" defaultRowHeight="13.5"/>
  <cols>
    <col min="1" max="1" width="8.88333333333333" style="59"/>
    <col min="2" max="2" width="32.2166666666667" style="60" customWidth="1"/>
    <col min="3" max="3" width="8.44166666666667" style="60" customWidth="1"/>
    <col min="4" max="4" width="9.44166666666667" style="61" customWidth="1"/>
    <col min="5" max="5" width="9.88333333333333" style="62" customWidth="1"/>
    <col min="6" max="6" width="13.8833333333333" style="61" customWidth="1"/>
    <col min="7" max="7" width="8.88333333333333" style="59" customWidth="1"/>
    <col min="8" max="8" width="10.4416666666667" style="59" customWidth="1"/>
    <col min="9" max="9" width="5.775" style="63" customWidth="1"/>
    <col min="10" max="10" width="11.4416666666667" style="59" customWidth="1"/>
    <col min="11" max="11" width="15.8833333333333" style="63" customWidth="1"/>
    <col min="12" max="12" width="16.4416666666667" style="60" customWidth="1"/>
    <col min="13" max="13" width="60" style="59" customWidth="1"/>
    <col min="14" max="15" width="43.1083333333333" style="60" customWidth="1"/>
    <col min="16" max="16" width="43.1083333333333" style="60" hidden="1" customWidth="1"/>
    <col min="17" max="16384" width="8.88333333333333" style="60"/>
  </cols>
  <sheetData>
    <row r="1" ht="47.4" customHeight="1" spans="1:13">
      <c r="A1" s="64" t="s">
        <v>75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</row>
    <row r="2" ht="24.6" customHeight="1"/>
    <row r="3" s="58" customFormat="1" ht="24.6" customHeight="1" spans="1:13">
      <c r="A3" s="65"/>
      <c r="D3" s="66"/>
      <c r="E3" s="67"/>
      <c r="F3" s="66"/>
      <c r="G3" s="65">
        <f>COUNTIF(G5:G112,G5)</f>
        <v>31</v>
      </c>
      <c r="H3" s="65">
        <f>COUNTIF(H5:H112,H5)</f>
        <v>13</v>
      </c>
      <c r="I3" s="65"/>
      <c r="J3" s="65"/>
      <c r="K3" s="65"/>
      <c r="M3" s="65"/>
    </row>
    <row r="4" s="59" customFormat="1" ht="24.6" customHeight="1" spans="1:16">
      <c r="A4" s="68" t="s">
        <v>1</v>
      </c>
      <c r="B4" s="68" t="s">
        <v>2</v>
      </c>
      <c r="C4" s="68" t="s">
        <v>3</v>
      </c>
      <c r="D4" s="69" t="s">
        <v>4</v>
      </c>
      <c r="E4" s="70" t="s">
        <v>60</v>
      </c>
      <c r="F4" s="69" t="s">
        <v>61</v>
      </c>
      <c r="G4" s="68" t="s">
        <v>5</v>
      </c>
      <c r="H4" s="68" t="s">
        <v>6</v>
      </c>
      <c r="I4" s="79"/>
      <c r="J4" s="68" t="s">
        <v>7</v>
      </c>
      <c r="K4" s="68" t="s">
        <v>8</v>
      </c>
      <c r="L4" s="68" t="s">
        <v>9</v>
      </c>
      <c r="M4" s="68" t="s">
        <v>76</v>
      </c>
      <c r="N4" s="68" t="s">
        <v>9</v>
      </c>
      <c r="O4" s="68"/>
      <c r="P4" s="68"/>
    </row>
    <row r="5" ht="38.4" customHeight="1" spans="1:16">
      <c r="A5" s="68">
        <v>1</v>
      </c>
      <c r="B5" s="71" t="s">
        <v>13</v>
      </c>
      <c r="C5" s="72">
        <v>3</v>
      </c>
      <c r="D5" s="73">
        <v>1.047</v>
      </c>
      <c r="E5" s="70">
        <f>COUNTIFS(住宿奖励补助明细!T:T,"是",住宿奖励补助明细!C:C,'汇总表 (2)'!B5)</f>
        <v>3</v>
      </c>
      <c r="F5" s="73">
        <f>SUMIFS(住宿奖励补助明细!R:R,住宿奖励补助明细!T:T,"是",住宿奖励补助明细!C:C,'汇总表 (2)'!B5)</f>
        <v>10470</v>
      </c>
      <c r="G5" s="68" t="s">
        <v>14</v>
      </c>
      <c r="H5" s="68" t="s">
        <v>14</v>
      </c>
      <c r="I5" s="80">
        <f>SUMIFS(住宿奖励补助明细!K:K,住宿奖励补助明细!C:C,'汇总表 (2)'!B5)-D5</f>
        <v>0</v>
      </c>
      <c r="J5" s="81"/>
      <c r="K5" s="81"/>
      <c r="L5" s="68"/>
      <c r="M5" s="38"/>
      <c r="N5" s="68"/>
      <c r="O5" s="72"/>
      <c r="P5" s="72"/>
    </row>
    <row r="6" ht="27" spans="1:16">
      <c r="A6" s="68">
        <v>2</v>
      </c>
      <c r="B6" s="74" t="s">
        <v>15</v>
      </c>
      <c r="C6" s="72">
        <v>2</v>
      </c>
      <c r="D6" s="73">
        <v>0.46</v>
      </c>
      <c r="E6" s="70">
        <f>COUNTIFS(住宿奖励补助明细!T:T,"是",住宿奖励补助明细!C:C,'汇总表 (2)'!B6)</f>
        <v>0</v>
      </c>
      <c r="F6" s="73">
        <f>SUMIFS(住宿奖励补助明细!R:R,住宿奖励补助明细!T:T,"是",住宿奖励补助明细!C:C,'汇总表 (2)'!B6)</f>
        <v>0</v>
      </c>
      <c r="G6" s="75" t="s">
        <v>14</v>
      </c>
      <c r="H6" s="68" t="s">
        <v>14</v>
      </c>
      <c r="I6" s="80">
        <f>SUMIFS(住宿奖励补助明细!K:K,住宿奖励补助明细!C:C,'汇总表 (2)'!B6)-D6</f>
        <v>0</v>
      </c>
      <c r="J6" s="81" t="s">
        <v>16</v>
      </c>
      <c r="K6" s="82">
        <v>18850306689</v>
      </c>
      <c r="L6" s="38" t="s">
        <v>77</v>
      </c>
      <c r="M6" s="38"/>
      <c r="N6" s="83"/>
      <c r="O6" s="83"/>
      <c r="P6" s="83"/>
    </row>
    <row r="7" ht="16.5" spans="1:16">
      <c r="A7" s="68">
        <v>3</v>
      </c>
      <c r="B7" s="74" t="s">
        <v>20</v>
      </c>
      <c r="C7" s="72">
        <v>1</v>
      </c>
      <c r="D7" s="73">
        <v>0.384</v>
      </c>
      <c r="E7" s="70">
        <f>COUNTIFS(住宿奖励补助明细!T:T,"是",住宿奖励补助明细!C:C,'汇总表 (2)'!B7)</f>
        <v>1</v>
      </c>
      <c r="F7" s="73">
        <f>SUMIFS(住宿奖励补助明细!R:R,住宿奖励补助明细!T:T,"是",住宿奖励补助明细!C:C,'汇总表 (2)'!B7)</f>
        <v>3840</v>
      </c>
      <c r="G7" s="75" t="s">
        <v>14</v>
      </c>
      <c r="H7" s="68" t="s">
        <v>14</v>
      </c>
      <c r="I7" s="80">
        <f>SUMIFS(住宿奖励补助明细!K:K,住宿奖励补助明细!C:C,'汇总表 (2)'!B7)-D7</f>
        <v>0</v>
      </c>
      <c r="J7" s="81" t="s">
        <v>21</v>
      </c>
      <c r="K7" s="82">
        <v>13799847338</v>
      </c>
      <c r="L7" s="72"/>
      <c r="M7" s="68"/>
      <c r="N7" s="68"/>
      <c r="O7" s="72"/>
      <c r="P7" s="72"/>
    </row>
    <row r="8" spans="1:16">
      <c r="A8" s="68">
        <v>4</v>
      </c>
      <c r="B8" s="74" t="s">
        <v>22</v>
      </c>
      <c r="C8" s="72">
        <v>1</v>
      </c>
      <c r="D8" s="73">
        <v>0.024</v>
      </c>
      <c r="E8" s="70">
        <f>COUNTIFS(住宿奖励补助明细!T:T,"是",住宿奖励补助明细!C:C,'汇总表 (2)'!B8)</f>
        <v>1</v>
      </c>
      <c r="F8" s="73">
        <f>SUMIFS(住宿奖励补助明细!R:R,住宿奖励补助明细!T:T,"是",住宿奖励补助明细!C:C,'汇总表 (2)'!B8)</f>
        <v>240</v>
      </c>
      <c r="G8" s="68" t="s">
        <v>14</v>
      </c>
      <c r="H8" s="68" t="s">
        <v>14</v>
      </c>
      <c r="I8" s="80">
        <f>SUMIFS(住宿奖励补助明细!K:K,住宿奖励补助明细!C:C,'汇总表 (2)'!B8)-D8</f>
        <v>0</v>
      </c>
      <c r="J8" s="81"/>
      <c r="K8" s="82"/>
      <c r="L8" s="72"/>
      <c r="M8" s="68"/>
      <c r="N8" s="72"/>
      <c r="O8" s="72"/>
      <c r="P8" s="72"/>
    </row>
    <row r="9" ht="16.95" customHeight="1" spans="1:16">
      <c r="A9" s="68">
        <v>5</v>
      </c>
      <c r="B9" s="71" t="s">
        <v>23</v>
      </c>
      <c r="C9" s="72">
        <v>1</v>
      </c>
      <c r="D9" s="73">
        <v>0.036</v>
      </c>
      <c r="E9" s="70">
        <f>COUNTIFS(住宿奖励补助明细!T:T,"是",住宿奖励补助明细!C:C,'汇总表 (2)'!B9)</f>
        <v>1</v>
      </c>
      <c r="F9" s="73">
        <f>SUMIFS(住宿奖励补助明细!R:R,住宿奖励补助明细!T:T,"是",住宿奖励补助明细!C:C,'汇总表 (2)'!B9)</f>
        <v>360</v>
      </c>
      <c r="G9" s="68" t="s">
        <v>14</v>
      </c>
      <c r="H9" s="68"/>
      <c r="I9" s="80">
        <f>SUMIFS(住宿奖励补助明细!K:K,住宿奖励补助明细!C:C,'汇总表 (2)'!B9)-D9</f>
        <v>0</v>
      </c>
      <c r="J9" s="81"/>
      <c r="K9" s="82"/>
      <c r="L9" s="82"/>
      <c r="M9" s="29"/>
      <c r="N9" s="72"/>
      <c r="O9" s="72"/>
      <c r="P9" s="72"/>
    </row>
    <row r="10" spans="1:16">
      <c r="A10" s="68">
        <v>6</v>
      </c>
      <c r="B10" s="74" t="s">
        <v>24</v>
      </c>
      <c r="C10" s="72">
        <v>4</v>
      </c>
      <c r="D10" s="73">
        <v>2.04</v>
      </c>
      <c r="E10" s="70">
        <v>4</v>
      </c>
      <c r="F10" s="73">
        <f>SUMIFS(住宿奖励补助明细!R:R,住宿奖励补助明细!T:T,"是",住宿奖励补助明细!C:C,'汇总表 (2)'!B10)</f>
        <v>20400</v>
      </c>
      <c r="G10" s="68" t="s">
        <v>14</v>
      </c>
      <c r="H10" s="68"/>
      <c r="I10" s="80">
        <f>SUMIFS(住宿奖励补助明细!K:K,住宿奖励补助明细!C:C,'汇总表 (2)'!B10)-D10</f>
        <v>0</v>
      </c>
      <c r="J10" s="81" t="s">
        <v>78</v>
      </c>
      <c r="K10" s="82" t="s">
        <v>79</v>
      </c>
      <c r="L10" s="72"/>
      <c r="M10" s="84"/>
      <c r="N10" s="83"/>
      <c r="O10" s="72"/>
      <c r="P10" s="72"/>
    </row>
    <row r="11" spans="1:16">
      <c r="A11" s="68">
        <v>7</v>
      </c>
      <c r="B11" s="74" t="s">
        <v>27</v>
      </c>
      <c r="C11" s="72">
        <v>5</v>
      </c>
      <c r="D11" s="73">
        <v>1.429</v>
      </c>
      <c r="E11" s="70">
        <f>COUNTIFS(住宿奖励补助明细!T:T,"是",住宿奖励补助明细!C:C,'汇总表 (2)'!B11)</f>
        <v>5</v>
      </c>
      <c r="F11" s="73">
        <f>SUMIFS(住宿奖励补助明细!R:R,住宿奖励补助明细!T:T,"是",住宿奖励补助明细!C:C,'汇总表 (2)'!B11)</f>
        <v>14290</v>
      </c>
      <c r="G11" s="68" t="s">
        <v>14</v>
      </c>
      <c r="H11" s="68"/>
      <c r="I11" s="80">
        <f>SUMIFS(住宿奖励补助明细!K:K,住宿奖励补助明细!C:C,'汇总表 (2)'!B11)-D11</f>
        <v>0</v>
      </c>
      <c r="J11" s="81" t="s">
        <v>80</v>
      </c>
      <c r="K11" s="82" t="s">
        <v>81</v>
      </c>
      <c r="L11" s="72"/>
      <c r="M11" s="68"/>
      <c r="N11" s="72"/>
      <c r="O11" s="72"/>
      <c r="P11" s="72"/>
    </row>
    <row r="12" spans="1:16">
      <c r="A12" s="68">
        <v>8</v>
      </c>
      <c r="B12" s="74" t="s">
        <v>28</v>
      </c>
      <c r="C12" s="72">
        <v>3</v>
      </c>
      <c r="D12" s="73">
        <v>0.39</v>
      </c>
      <c r="E12" s="70">
        <f>COUNTIFS(住宿奖励补助明细!T:T,"是",住宿奖励补助明细!C:C,'汇总表 (2)'!B12)</f>
        <v>3</v>
      </c>
      <c r="F12" s="73">
        <f>SUMIFS(住宿奖励补助明细!R:R,住宿奖励补助明细!T:T,"是",住宿奖励补助明细!C:C,'汇总表 (2)'!B12)</f>
        <v>3900</v>
      </c>
      <c r="G12" s="68" t="s">
        <v>14</v>
      </c>
      <c r="H12" s="68"/>
      <c r="I12" s="80">
        <f>SUMIFS(住宿奖励补助明细!K:K,住宿奖励补助明细!C:C,'汇总表 (2)'!B12)-D12</f>
        <v>0</v>
      </c>
      <c r="J12" s="81"/>
      <c r="K12" s="82" t="s">
        <v>82</v>
      </c>
      <c r="L12" s="72"/>
      <c r="M12" s="68"/>
      <c r="N12" s="68"/>
      <c r="O12" s="72"/>
      <c r="P12" s="72"/>
    </row>
    <row r="13" spans="1:16">
      <c r="A13" s="68">
        <v>9</v>
      </c>
      <c r="B13" s="74" t="s">
        <v>29</v>
      </c>
      <c r="C13" s="72">
        <v>1</v>
      </c>
      <c r="D13" s="73">
        <v>0.018</v>
      </c>
      <c r="E13" s="70">
        <f>COUNTIFS(住宿奖励补助明细!T:T,"是",住宿奖励补助明细!C:C,'汇总表 (2)'!B13)</f>
        <v>1</v>
      </c>
      <c r="F13" s="73">
        <f>SUMIFS(住宿奖励补助明细!R:R,住宿奖励补助明细!T:T,"是",住宿奖励补助明细!C:C,'汇总表 (2)'!B13)</f>
        <v>150</v>
      </c>
      <c r="G13" s="68" t="s">
        <v>14</v>
      </c>
      <c r="H13" s="68" t="s">
        <v>14</v>
      </c>
      <c r="I13" s="80">
        <f>SUMIFS(住宿奖励补助明细!K:K,住宿奖励补助明细!C:C,'汇总表 (2)'!B13)-D13</f>
        <v>0</v>
      </c>
      <c r="J13" s="81"/>
      <c r="K13" s="82"/>
      <c r="L13" s="72"/>
      <c r="M13" s="68"/>
      <c r="N13" s="72"/>
      <c r="O13" s="72"/>
      <c r="P13" s="72"/>
    </row>
    <row r="14" spans="1:16">
      <c r="A14" s="68">
        <v>10</v>
      </c>
      <c r="B14" s="74" t="s">
        <v>30</v>
      </c>
      <c r="C14" s="72">
        <v>19</v>
      </c>
      <c r="D14" s="73">
        <v>0.824</v>
      </c>
      <c r="E14" s="70">
        <f>COUNTIFS(住宿奖励补助明细!T:T,"是",住宿奖励补助明细!C:C,'汇总表 (2)'!B14)</f>
        <v>19</v>
      </c>
      <c r="F14" s="73">
        <f>SUMIFS(住宿奖励补助明细!R:R,住宿奖励补助明细!T:T,"是",住宿奖励补助明细!C:C,'汇总表 (2)'!B14)</f>
        <v>8150</v>
      </c>
      <c r="G14" s="68" t="s">
        <v>14</v>
      </c>
      <c r="H14" s="68" t="s">
        <v>14</v>
      </c>
      <c r="I14" s="80">
        <f>SUMIFS(住宿奖励补助明细!K:K,住宿奖励补助明细!C:C,'汇总表 (2)'!B14)-D14</f>
        <v>0</v>
      </c>
      <c r="J14" s="81" t="s">
        <v>83</v>
      </c>
      <c r="K14" s="82" t="s">
        <v>84</v>
      </c>
      <c r="L14" s="72"/>
      <c r="M14" s="68"/>
      <c r="N14" s="68"/>
      <c r="O14" s="72"/>
      <c r="P14" s="72"/>
    </row>
    <row r="15" spans="1:16">
      <c r="A15" s="68">
        <v>11</v>
      </c>
      <c r="B15" s="74" t="s">
        <v>31</v>
      </c>
      <c r="C15" s="72">
        <v>15</v>
      </c>
      <c r="D15" s="73">
        <v>5.334</v>
      </c>
      <c r="E15" s="70">
        <v>15</v>
      </c>
      <c r="F15" s="73">
        <f>SUMIFS(住宿奖励补助明细!R:R,住宿奖励补助明细!T:T,"是",住宿奖励补助明细!C:C,'汇总表 (2)'!B15)</f>
        <v>53340</v>
      </c>
      <c r="G15" s="68" t="s">
        <v>14</v>
      </c>
      <c r="H15" s="68" t="s">
        <v>14</v>
      </c>
      <c r="I15" s="80">
        <f>SUMIFS(住宿奖励补助明细!K:K,住宿奖励补助明细!C:C,'汇总表 (2)'!B15)-D15</f>
        <v>0</v>
      </c>
      <c r="J15" s="81"/>
      <c r="K15" s="82"/>
      <c r="L15" s="72"/>
      <c r="M15" s="68"/>
      <c r="N15" s="72"/>
      <c r="O15" s="72"/>
      <c r="P15" s="72"/>
    </row>
    <row r="16" spans="1:16">
      <c r="A16" s="68">
        <v>12</v>
      </c>
      <c r="B16" s="74" t="s">
        <v>32</v>
      </c>
      <c r="C16" s="72">
        <v>1</v>
      </c>
      <c r="D16" s="73">
        <v>0.12</v>
      </c>
      <c r="E16" s="70">
        <f>COUNTIFS(住宿奖励补助明细!T:T,"是",住宿奖励补助明细!C:C,'汇总表 (2)'!B16)</f>
        <v>1</v>
      </c>
      <c r="F16" s="73">
        <f>SUMIFS(住宿奖励补助明细!R:R,住宿奖励补助明细!T:T,"是",住宿奖励补助明细!C:C,'汇总表 (2)'!B16)</f>
        <v>1200</v>
      </c>
      <c r="G16" s="68" t="s">
        <v>14</v>
      </c>
      <c r="H16" s="68"/>
      <c r="I16" s="80">
        <f>SUMIFS(住宿奖励补助明细!K:K,住宿奖励补助明细!C:C,'汇总表 (2)'!B16)-D16</f>
        <v>0</v>
      </c>
      <c r="J16" s="81"/>
      <c r="K16" s="82"/>
      <c r="L16" s="72"/>
      <c r="M16" s="68"/>
      <c r="N16" s="72"/>
      <c r="O16" s="72"/>
      <c r="P16" s="72"/>
    </row>
    <row r="17" spans="1:16">
      <c r="A17" s="68">
        <v>13</v>
      </c>
      <c r="B17" s="74" t="s">
        <v>33</v>
      </c>
      <c r="C17" s="72">
        <v>4</v>
      </c>
      <c r="D17" s="73">
        <v>0.145</v>
      </c>
      <c r="E17" s="70">
        <f>COUNTIFS(住宿奖励补助明细!T:T,"是",住宿奖励补助明细!C:C,'汇总表 (2)'!B17)</f>
        <v>4</v>
      </c>
      <c r="F17" s="73">
        <f>SUMIFS(住宿奖励补助明细!R:R,住宿奖励补助明细!T:T,"是",住宿奖励补助明细!C:C,'汇总表 (2)'!B17)</f>
        <v>1450</v>
      </c>
      <c r="G17" s="68" t="s">
        <v>14</v>
      </c>
      <c r="H17" s="68"/>
      <c r="I17" s="80">
        <f>SUMIFS(住宿奖励补助明细!K:K,住宿奖励补助明细!C:C,'汇总表 (2)'!B17)-D17</f>
        <v>0</v>
      </c>
      <c r="J17" s="81" t="s">
        <v>85</v>
      </c>
      <c r="K17" s="82" t="s">
        <v>86</v>
      </c>
      <c r="L17" s="72"/>
      <c r="M17" s="68" t="s">
        <v>87</v>
      </c>
      <c r="N17" s="72"/>
      <c r="O17" s="72"/>
      <c r="P17" s="72"/>
    </row>
    <row r="18" spans="1:16">
      <c r="A18" s="68">
        <v>14</v>
      </c>
      <c r="B18" s="74" t="s">
        <v>34</v>
      </c>
      <c r="C18" s="72">
        <v>4</v>
      </c>
      <c r="D18" s="73">
        <v>0.657</v>
      </c>
      <c r="E18" s="70">
        <f>COUNTIFS(住宿奖励补助明细!T:T,"是",住宿奖励补助明细!C:C,'汇总表 (2)'!B18)</f>
        <v>3</v>
      </c>
      <c r="F18" s="73">
        <f>SUMIFS(住宿奖励补助明细!R:R,住宿奖励补助明细!T:T,"是",住宿奖励补助明细!C:C,'汇总表 (2)'!B18)</f>
        <v>5010</v>
      </c>
      <c r="G18" s="68" t="s">
        <v>14</v>
      </c>
      <c r="H18" s="68"/>
      <c r="I18" s="80">
        <f>SUMIFS(住宿奖励补助明细!K:K,住宿奖励补助明细!C:C,'汇总表 (2)'!B18)-D18</f>
        <v>0</v>
      </c>
      <c r="J18" s="81" t="s">
        <v>88</v>
      </c>
      <c r="K18" s="82" t="s">
        <v>89</v>
      </c>
      <c r="L18" s="72"/>
      <c r="M18" s="68" t="s">
        <v>90</v>
      </c>
      <c r="N18" s="72"/>
      <c r="O18" s="72"/>
      <c r="P18" s="72"/>
    </row>
    <row r="19" spans="1:16">
      <c r="A19" s="68">
        <v>15</v>
      </c>
      <c r="B19" s="74" t="s">
        <v>35</v>
      </c>
      <c r="C19" s="72">
        <v>5</v>
      </c>
      <c r="D19" s="73">
        <v>0.835</v>
      </c>
      <c r="E19" s="70">
        <f>COUNTIFS(住宿奖励补助明细!T:T,"是",住宿奖励补助明细!C:C,'汇总表 (2)'!B19)</f>
        <v>4</v>
      </c>
      <c r="F19" s="73">
        <f>SUMIFS(住宿奖励补助明细!R:R,住宿奖励补助明细!T:T,"是",住宿奖励补助明细!C:C,'汇总表 (2)'!B19)</f>
        <v>8030</v>
      </c>
      <c r="G19" s="68" t="s">
        <v>14</v>
      </c>
      <c r="H19" s="68"/>
      <c r="I19" s="80">
        <f>SUMIFS(住宿奖励补助明细!K:K,住宿奖励补助明细!C:C,'汇总表 (2)'!B19)-D19</f>
        <v>0</v>
      </c>
      <c r="J19" s="81"/>
      <c r="K19" s="82"/>
      <c r="L19" s="72"/>
      <c r="M19" s="68"/>
      <c r="N19" s="72"/>
      <c r="O19" s="72"/>
      <c r="P19" s="72"/>
    </row>
    <row r="20" spans="1:16">
      <c r="A20" s="68">
        <v>16</v>
      </c>
      <c r="B20" s="74" t="s">
        <v>36</v>
      </c>
      <c r="C20" s="72">
        <v>1</v>
      </c>
      <c r="D20" s="73">
        <v>0.18</v>
      </c>
      <c r="E20" s="70">
        <f>COUNTIFS(住宿奖励补助明细!T:T,"是",住宿奖励补助明细!C:C,'汇总表 (2)'!B20)</f>
        <v>1</v>
      </c>
      <c r="F20" s="73">
        <f>SUMIFS(住宿奖励补助明细!R:R,住宿奖励补助明细!T:T,"是",住宿奖励补助明细!C:C,'汇总表 (2)'!B20)</f>
        <v>1800</v>
      </c>
      <c r="G20" s="68" t="s">
        <v>14</v>
      </c>
      <c r="H20" s="68" t="s">
        <v>14</v>
      </c>
      <c r="I20" s="80">
        <f>SUMIFS(住宿奖励补助明细!K:K,住宿奖励补助明细!C:C,'汇总表 (2)'!B20)-D20</f>
        <v>0</v>
      </c>
      <c r="J20" s="81" t="s">
        <v>91</v>
      </c>
      <c r="K20" s="82" t="s">
        <v>92</v>
      </c>
      <c r="L20" s="72"/>
      <c r="M20" s="68"/>
      <c r="N20" s="68"/>
      <c r="O20" s="72"/>
      <c r="P20" s="72"/>
    </row>
    <row r="21" ht="27" spans="1:16">
      <c r="A21" s="68">
        <v>17</v>
      </c>
      <c r="B21" s="74" t="s">
        <v>37</v>
      </c>
      <c r="C21" s="72">
        <v>3</v>
      </c>
      <c r="D21" s="73">
        <v>0.642</v>
      </c>
      <c r="E21" s="70">
        <f>COUNTIFS(住宿奖励补助明细!T:T,"是",住宿奖励补助明细!C:C,'汇总表 (2)'!B21)</f>
        <v>2</v>
      </c>
      <c r="F21" s="73">
        <f>SUMIFS(住宿奖励补助明细!R:R,住宿奖励补助明细!T:T,"是",住宿奖励补助明细!C:C,'汇总表 (2)'!B21)</f>
        <v>1140</v>
      </c>
      <c r="G21" s="68" t="s">
        <v>14</v>
      </c>
      <c r="H21" s="68"/>
      <c r="I21" s="80">
        <f>SUMIFS(住宿奖励补助明细!K:K,住宿奖励补助明细!C:C,'汇总表 (2)'!B21)-D21</f>
        <v>0</v>
      </c>
      <c r="J21" s="81" t="s">
        <v>93</v>
      </c>
      <c r="K21" s="82" t="s">
        <v>94</v>
      </c>
      <c r="L21" s="72"/>
      <c r="M21" s="38" t="s">
        <v>95</v>
      </c>
      <c r="N21" s="68"/>
      <c r="O21" s="72"/>
      <c r="P21" s="72"/>
    </row>
    <row r="22" spans="1:16">
      <c r="A22" s="68">
        <v>18</v>
      </c>
      <c r="B22" s="74" t="s">
        <v>38</v>
      </c>
      <c r="C22" s="72">
        <v>3</v>
      </c>
      <c r="D22" s="73">
        <v>0.117</v>
      </c>
      <c r="E22" s="70">
        <f>COUNTIFS(住宿奖励补助明细!T:T,"是",住宿奖励补助明细!C:C,'汇总表 (2)'!B22)</f>
        <v>3</v>
      </c>
      <c r="F22" s="73">
        <f>SUMIFS(住宿奖励补助明细!R:R,住宿奖励补助明细!T:T,"是",住宿奖励补助明细!C:C,'汇总表 (2)'!B22)</f>
        <v>1170</v>
      </c>
      <c r="G22" s="68" t="s">
        <v>14</v>
      </c>
      <c r="H22" s="68"/>
      <c r="I22" s="80">
        <f>SUMIFS(住宿奖励补助明细!K:K,住宿奖励补助明细!C:C,'汇总表 (2)'!B22)-D22</f>
        <v>0</v>
      </c>
      <c r="J22" s="81" t="s">
        <v>96</v>
      </c>
      <c r="K22" s="82" t="s">
        <v>97</v>
      </c>
      <c r="L22" s="72"/>
      <c r="M22" s="68"/>
      <c r="N22" s="68"/>
      <c r="O22" s="72"/>
      <c r="P22" s="72"/>
    </row>
    <row r="23" spans="1:16">
      <c r="A23" s="68">
        <v>19</v>
      </c>
      <c r="B23" s="74" t="s">
        <v>39</v>
      </c>
      <c r="C23" s="72">
        <v>3</v>
      </c>
      <c r="D23" s="73">
        <v>0.0735</v>
      </c>
      <c r="E23" s="70">
        <f>COUNTIFS(住宿奖励补助明细!T:T,"是",住宿奖励补助明细!C:C,'汇总表 (2)'!B23)</f>
        <v>3</v>
      </c>
      <c r="F23" s="73">
        <f>SUMIFS(住宿奖励补助明细!R:R,住宿奖励补助明细!T:T,"是",住宿奖励补助明细!C:C,'汇总表 (2)'!B23)</f>
        <v>730</v>
      </c>
      <c r="G23" s="68" t="s">
        <v>14</v>
      </c>
      <c r="H23" s="68"/>
      <c r="I23" s="80">
        <f>SUMIFS(住宿奖励补助明细!K:K,住宿奖励补助明细!C:C,'汇总表 (2)'!B23)-D23</f>
        <v>0</v>
      </c>
      <c r="J23" s="81" t="s">
        <v>98</v>
      </c>
      <c r="K23" s="82" t="s">
        <v>99</v>
      </c>
      <c r="L23" s="72"/>
      <c r="M23" s="29" t="s">
        <v>100</v>
      </c>
      <c r="N23" s="68"/>
      <c r="O23" s="72"/>
      <c r="P23" s="72"/>
    </row>
    <row r="24" spans="1:16">
      <c r="A24" s="68">
        <v>20</v>
      </c>
      <c r="B24" s="74" t="s">
        <v>40</v>
      </c>
      <c r="C24" s="72">
        <v>17</v>
      </c>
      <c r="D24" s="73">
        <v>1.831</v>
      </c>
      <c r="E24" s="70">
        <f>COUNTIFS(住宿奖励补助明细!T:T,"是",住宿奖励补助明细!C:C,'汇总表 (2)'!B24)</f>
        <v>17</v>
      </c>
      <c r="F24" s="73">
        <f>SUMIFS(住宿奖励补助明细!R:R,住宿奖励补助明细!T:T,"是",住宿奖励补助明细!C:C,'汇总表 (2)'!B24)</f>
        <v>17270</v>
      </c>
      <c r="G24" s="68" t="s">
        <v>14</v>
      </c>
      <c r="H24" s="68" t="s">
        <v>14</v>
      </c>
      <c r="I24" s="80">
        <f>SUMIFS(住宿奖励补助明细!K:K,住宿奖励补助明细!C:C,'汇总表 (2)'!B24)-D24</f>
        <v>0</v>
      </c>
      <c r="J24" s="81" t="s">
        <v>101</v>
      </c>
      <c r="K24" s="82" t="s">
        <v>102</v>
      </c>
      <c r="L24" s="72"/>
      <c r="M24" s="68" t="s">
        <v>103</v>
      </c>
      <c r="N24" s="68"/>
      <c r="O24" s="72"/>
      <c r="P24" s="72"/>
    </row>
    <row r="25" ht="27" spans="1:16">
      <c r="A25" s="68">
        <v>21</v>
      </c>
      <c r="B25" s="74" t="s">
        <v>41</v>
      </c>
      <c r="C25" s="72">
        <v>1</v>
      </c>
      <c r="D25" s="73">
        <v>0.108</v>
      </c>
      <c r="E25" s="70">
        <f>COUNTIFS(住宿奖励补助明细!T:T,"是",住宿奖励补助明细!C:C,'汇总表 (2)'!B25)</f>
        <v>0</v>
      </c>
      <c r="F25" s="73">
        <f>SUMIFS(住宿奖励补助明细!R:R,住宿奖励补助明细!T:T,"是",住宿奖励补助明细!C:C,'汇总表 (2)'!B25)</f>
        <v>0</v>
      </c>
      <c r="G25" s="75" t="s">
        <v>14</v>
      </c>
      <c r="H25" s="75" t="s">
        <v>14</v>
      </c>
      <c r="I25" s="80">
        <f>SUMIFS(住宿奖励补助明细!K:K,住宿奖励补助明细!C:C,'汇总表 (2)'!B25)/10000-D25</f>
        <v>0</v>
      </c>
      <c r="J25" s="81"/>
      <c r="K25" s="82"/>
      <c r="L25" s="38" t="s">
        <v>77</v>
      </c>
      <c r="M25" s="85"/>
      <c r="N25" s="83"/>
      <c r="O25" s="83"/>
      <c r="P25" s="83"/>
    </row>
    <row r="26" ht="16.5" spans="1:16">
      <c r="A26" s="68">
        <v>22</v>
      </c>
      <c r="B26" s="74" t="s">
        <v>44</v>
      </c>
      <c r="C26" s="72">
        <v>1</v>
      </c>
      <c r="D26" s="73">
        <v>0.07</v>
      </c>
      <c r="E26" s="70">
        <f>COUNTIFS(住宿奖励补助明细!T:T,"是",住宿奖励补助明细!C:C,'汇总表 (2)'!B26)</f>
        <v>1</v>
      </c>
      <c r="F26" s="73">
        <f>SUMIFS(住宿奖励补助明细!R:R,住宿奖励补助明细!T:T,"是",住宿奖励补助明细!C:C,'汇总表 (2)'!B26)</f>
        <v>700</v>
      </c>
      <c r="G26" s="75" t="s">
        <v>14</v>
      </c>
      <c r="H26" s="68"/>
      <c r="I26" s="80">
        <f>SUMIFS(住宿奖励补助明细!K:K,住宿奖励补助明细!C:C,'汇总表 (2)'!B26)-D26</f>
        <v>0</v>
      </c>
      <c r="J26" s="81"/>
      <c r="K26" s="82"/>
      <c r="L26" s="72"/>
      <c r="M26" s="68"/>
      <c r="N26" s="72"/>
      <c r="O26" s="72"/>
      <c r="P26" s="72"/>
    </row>
    <row r="27" ht="16.5" spans="1:16">
      <c r="A27" s="68">
        <v>23</v>
      </c>
      <c r="B27" s="74" t="s">
        <v>45</v>
      </c>
      <c r="C27" s="72">
        <v>7</v>
      </c>
      <c r="D27" s="73">
        <v>0.287</v>
      </c>
      <c r="E27" s="70">
        <f>COUNTIFS(住宿奖励补助明细!T:T,"是",住宿奖励补助明细!C:C,'汇总表 (2)'!B27)</f>
        <v>7</v>
      </c>
      <c r="F27" s="73">
        <f>SUMIFS(住宿奖励补助明细!R:R,住宿奖励补助明细!T:T,"是",住宿奖励补助明细!C:C,'汇总表 (2)'!B27)</f>
        <v>2870</v>
      </c>
      <c r="G27" s="75" t="s">
        <v>14</v>
      </c>
      <c r="H27" s="68"/>
      <c r="I27" s="80">
        <f>SUMIFS(住宿奖励补助明细!K:K,住宿奖励补助明细!C:C,'汇总表 (2)'!B27)-D27</f>
        <v>0</v>
      </c>
      <c r="J27" s="81"/>
      <c r="K27" s="82"/>
      <c r="L27" s="72"/>
      <c r="M27" s="68"/>
      <c r="N27" s="72"/>
      <c r="O27" s="72"/>
      <c r="P27" s="72"/>
    </row>
    <row r="28" ht="16.5" spans="1:16">
      <c r="A28" s="68">
        <v>24</v>
      </c>
      <c r="B28" s="74" t="s">
        <v>46</v>
      </c>
      <c r="C28" s="72">
        <v>38</v>
      </c>
      <c r="D28" s="73">
        <v>1.162</v>
      </c>
      <c r="E28" s="70">
        <f>COUNTIFS(住宿奖励补助明细!T:T,"是",住宿奖励补助明细!C:C,'汇总表 (2)'!B28)</f>
        <v>36</v>
      </c>
      <c r="F28" s="73">
        <f>SUMIFS(住宿奖励补助明细!R:R,住宿奖励补助明细!T:T,"是",住宿奖励补助明细!C:C,'汇总表 (2)'!B28)</f>
        <v>9350</v>
      </c>
      <c r="G28" s="75" t="s">
        <v>14</v>
      </c>
      <c r="H28" s="68"/>
      <c r="I28" s="80">
        <f>SUMIFS(住宿奖励补助明细!K:K,住宿奖励补助明细!C:C,'汇总表 (2)'!B28)-D28</f>
        <v>0</v>
      </c>
      <c r="J28" s="81"/>
      <c r="K28" s="82"/>
      <c r="L28" s="72"/>
      <c r="M28" s="68" t="s">
        <v>104</v>
      </c>
      <c r="N28" s="72"/>
      <c r="O28" s="72"/>
      <c r="P28" s="72"/>
    </row>
    <row r="29" ht="27" spans="1:16">
      <c r="A29" s="68">
        <v>25</v>
      </c>
      <c r="B29" s="74" t="s">
        <v>47</v>
      </c>
      <c r="C29" s="72">
        <v>7</v>
      </c>
      <c r="D29" s="73">
        <v>0.127</v>
      </c>
      <c r="E29" s="70">
        <f>COUNTIFS(住宿奖励补助明细!T:T,"是",住宿奖励补助明细!C:C,'汇总表 (2)'!B29)</f>
        <v>0</v>
      </c>
      <c r="F29" s="73">
        <f>SUMIFS(住宿奖励补助明细!R:R,住宿奖励补助明细!T:T,"是",住宿奖励补助明细!C:C,'汇总表 (2)'!B29)</f>
        <v>0</v>
      </c>
      <c r="G29" s="75" t="s">
        <v>14</v>
      </c>
      <c r="H29" s="68"/>
      <c r="I29" s="80">
        <f>SUMIFS(住宿奖励补助明细!K:K,住宿奖励补助明细!C:C,'汇总表 (2)'!B29)-D29</f>
        <v>0.171</v>
      </c>
      <c r="J29" s="81"/>
      <c r="K29" s="82"/>
      <c r="L29" s="38" t="s">
        <v>77</v>
      </c>
      <c r="M29" s="85"/>
      <c r="N29" s="83"/>
      <c r="O29" s="83"/>
      <c r="P29" s="83"/>
    </row>
    <row r="30" ht="16.5" spans="1:16">
      <c r="A30" s="68">
        <v>26</v>
      </c>
      <c r="B30" s="74" t="s">
        <v>50</v>
      </c>
      <c r="C30" s="72">
        <v>1</v>
      </c>
      <c r="D30" s="73">
        <v>0.48</v>
      </c>
      <c r="E30" s="70">
        <f>COUNTIFS(住宿奖励补助明细!T:T,"是",住宿奖励补助明细!C:C,'汇总表 (2)'!B30)</f>
        <v>0</v>
      </c>
      <c r="F30" s="73">
        <f>SUMIFS(住宿奖励补助明细!R:R,住宿奖励补助明细!T:T,"是",住宿奖励补助明细!C:C,'汇总表 (2)'!B30)</f>
        <v>0</v>
      </c>
      <c r="G30" s="75" t="s">
        <v>14</v>
      </c>
      <c r="H30" s="68"/>
      <c r="I30" s="80">
        <f>SUMIFS(住宿奖励补助明细!K:K,住宿奖励补助明细!C:C,'汇总表 (2)'!B30)-D30</f>
        <v>0</v>
      </c>
      <c r="J30" s="81" t="s">
        <v>105</v>
      </c>
      <c r="K30" s="82" t="s">
        <v>106</v>
      </c>
      <c r="L30" s="72"/>
      <c r="M30" s="68" t="s">
        <v>107</v>
      </c>
      <c r="N30" s="72"/>
      <c r="O30" s="72"/>
      <c r="P30" s="72"/>
    </row>
    <row r="31" ht="16.5" spans="1:16">
      <c r="A31" s="68">
        <v>27</v>
      </c>
      <c r="B31" s="74" t="s">
        <v>51</v>
      </c>
      <c r="C31" s="72">
        <v>32</v>
      </c>
      <c r="D31" s="73">
        <v>0.79</v>
      </c>
      <c r="E31" s="70">
        <f>COUNTIFS(住宿奖励补助明细!T:T,"是",住宿奖励补助明细!C:C,'汇总表 (2)'!B31)</f>
        <v>61</v>
      </c>
      <c r="F31" s="73">
        <f>SUMIFS(住宿奖励补助明细!R:R,住宿奖励补助明细!T:T,"是",住宿奖励补助明细!C:C,'汇总表 (2)'!B31)</f>
        <v>7540</v>
      </c>
      <c r="G31" s="75" t="s">
        <v>14</v>
      </c>
      <c r="H31" s="75" t="s">
        <v>14</v>
      </c>
      <c r="I31" s="80">
        <f>SUMIFS(住宿奖励补助明细!K:K,住宿奖励补助明细!C:C,'汇总表 (2)'!B31)-D31</f>
        <v>0.00300000000000022</v>
      </c>
      <c r="J31" s="81" t="s">
        <v>108</v>
      </c>
      <c r="K31" s="82" t="s">
        <v>109</v>
      </c>
      <c r="L31" s="72"/>
      <c r="M31" s="68" t="s">
        <v>110</v>
      </c>
      <c r="N31" s="72"/>
      <c r="O31" s="72"/>
      <c r="P31" s="72"/>
    </row>
    <row r="32" ht="16.5" spans="1:16">
      <c r="A32" s="68">
        <v>28</v>
      </c>
      <c r="B32" s="76" t="s">
        <v>52</v>
      </c>
      <c r="C32" s="72">
        <v>91</v>
      </c>
      <c r="D32" s="73">
        <v>2.52</v>
      </c>
      <c r="E32" s="70">
        <f>COUNTIFS(住宿奖励补助明细!T:T,"是",住宿奖励补助明细!C:C,'汇总表 (2)'!B32)</f>
        <v>89</v>
      </c>
      <c r="F32" s="73">
        <f>SUMIFS(住宿奖励补助明细!R:R,住宿奖励补助明细!T:T,"是",住宿奖励补助明细!C:C,'汇总表 (2)'!B32)</f>
        <v>24300</v>
      </c>
      <c r="G32" s="75" t="s">
        <v>14</v>
      </c>
      <c r="H32" s="75" t="s">
        <v>14</v>
      </c>
      <c r="I32" s="80">
        <f>SUMIFS(住宿奖励补助明细!K:K,住宿奖励补助明细!C:C,'汇总表 (2)'!B32)-D32</f>
        <v>0</v>
      </c>
      <c r="J32" s="81"/>
      <c r="K32" s="82"/>
      <c r="L32" s="72"/>
      <c r="M32" s="68" t="s">
        <v>111</v>
      </c>
      <c r="N32" s="68" t="s">
        <v>112</v>
      </c>
      <c r="O32" s="72"/>
      <c r="P32" s="72"/>
    </row>
    <row r="33" spans="1:16">
      <c r="A33" s="68">
        <v>29</v>
      </c>
      <c r="B33" s="76" t="s">
        <v>53</v>
      </c>
      <c r="C33" s="72">
        <v>9</v>
      </c>
      <c r="D33" s="72">
        <v>0.256</v>
      </c>
      <c r="E33" s="70">
        <f>COUNTIFS(住宿奖励补助明细!T:T,"是",住宿奖励补助明细!C:C,'汇总表 (2)'!B33)</f>
        <v>9</v>
      </c>
      <c r="F33" s="73">
        <f>SUMIFS(住宿奖励补助明细!R:R,住宿奖励补助明细!T:T,"是",住宿奖励补助明细!C:C,'汇总表 (2)'!B33)</f>
        <v>2560</v>
      </c>
      <c r="G33" s="68" t="s">
        <v>14</v>
      </c>
      <c r="H33" s="72"/>
      <c r="I33" s="80">
        <f>SUMIFS(住宿奖励补助明细!K:K,住宿奖励补助明细!C:C,'汇总表 (2)'!B33)-D33</f>
        <v>0</v>
      </c>
      <c r="J33" s="81"/>
      <c r="K33" s="82"/>
      <c r="L33" s="72"/>
      <c r="M33" s="68" t="s">
        <v>113</v>
      </c>
      <c r="N33" s="72"/>
      <c r="O33" s="72"/>
      <c r="P33" s="72"/>
    </row>
    <row r="34" spans="1:16">
      <c r="A34" s="68">
        <v>30</v>
      </c>
      <c r="B34" s="76" t="s">
        <v>54</v>
      </c>
      <c r="C34" s="72">
        <v>8</v>
      </c>
      <c r="D34" s="72">
        <v>1.029</v>
      </c>
      <c r="E34" s="70">
        <f>COUNTIFS(住宿奖励补助明细!T:T,"是",住宿奖励补助明细!C:C,'汇总表 (2)'!B34)</f>
        <v>8</v>
      </c>
      <c r="F34" s="73">
        <f>SUMIFS(住宿奖励补助明细!R:R,住宿奖励补助明细!T:T,"是",住宿奖励补助明细!C:C,'汇总表 (2)'!B34)</f>
        <v>10090</v>
      </c>
      <c r="G34" s="68" t="s">
        <v>14</v>
      </c>
      <c r="H34" s="72"/>
      <c r="I34" s="80">
        <f>SUMIFS(住宿奖励补助明细!K:K,住宿奖励补助明细!C:C,'汇总表 (2)'!B34)-D34</f>
        <v>0</v>
      </c>
      <c r="J34" s="81" t="s">
        <v>114</v>
      </c>
      <c r="K34" s="82" t="s">
        <v>115</v>
      </c>
      <c r="L34" s="72"/>
      <c r="M34" s="68" t="s">
        <v>116</v>
      </c>
      <c r="N34" s="72"/>
      <c r="O34" s="72"/>
      <c r="P34" s="72"/>
    </row>
    <row r="35" spans="1:16">
      <c r="A35" s="68">
        <v>31</v>
      </c>
      <c r="B35" s="76" t="s">
        <v>55</v>
      </c>
      <c r="C35" s="72">
        <v>168</v>
      </c>
      <c r="D35" s="72">
        <v>43.827</v>
      </c>
      <c r="E35" s="70">
        <f>COUNTIFS(住宿奖励补助明细!T:T,"是",住宿奖励补助明细!C:C,'汇总表 (2)'!B35)</f>
        <v>167</v>
      </c>
      <c r="F35" s="73">
        <f>SUMIFS(住宿奖励补助明细!R:R,住宿奖励补助明细!T:T,"是",住宿奖励补助明细!C:C,'汇总表 (2)'!B35)</f>
        <v>434840</v>
      </c>
      <c r="G35" s="68" t="s">
        <v>14</v>
      </c>
      <c r="H35" s="68" t="s">
        <v>14</v>
      </c>
      <c r="I35" s="80">
        <f>SUMIFS(住宿奖励补助明细!K:K,住宿奖励补助明细!C:C,'汇总表 (2)'!B35)-D35</f>
        <v>0</v>
      </c>
      <c r="J35" s="81"/>
      <c r="K35" s="82"/>
      <c r="L35" s="72"/>
      <c r="M35" s="68"/>
      <c r="N35" s="72"/>
      <c r="O35" s="72"/>
      <c r="P35" s="72"/>
    </row>
    <row r="36" spans="1:16">
      <c r="A36" s="77" t="s">
        <v>56</v>
      </c>
      <c r="B36" s="78"/>
      <c r="C36" s="72">
        <f>SUM(C5:C35)</f>
        <v>459</v>
      </c>
      <c r="D36" s="72">
        <f t="shared" ref="D36:F36" si="0">SUM(D5:D35)</f>
        <v>67.2425</v>
      </c>
      <c r="E36" s="68">
        <f t="shared" si="0"/>
        <v>469</v>
      </c>
      <c r="F36" s="73">
        <f t="shared" si="0"/>
        <v>645190</v>
      </c>
      <c r="G36" s="68"/>
      <c r="H36" s="68"/>
      <c r="I36" s="79"/>
      <c r="J36" s="68"/>
      <c r="K36" s="79"/>
      <c r="L36" s="72"/>
      <c r="M36" s="68"/>
      <c r="N36" s="72"/>
      <c r="O36" s="72"/>
      <c r="P36" s="72"/>
    </row>
  </sheetData>
  <autoFilter ref="A4:P36">
    <extLst/>
  </autoFilter>
  <mergeCells count="2">
    <mergeCell ref="A1:M1"/>
    <mergeCell ref="A36:B36"/>
  </mergeCells>
  <hyperlinks>
    <hyperlink ref="B5" location="住宿奖励补助明细!B6" display="厦门汇旅旅行社有限公司            "/>
    <hyperlink ref="B6" location="住宿奖励补助明细!B9" display="厦门麒轩旅行社有限公司"/>
    <hyperlink ref="B7" location="住宿奖励补助明细!B11" display="厦门海上明珠国际旅行社有限公司"/>
    <hyperlink ref="B8" location="住宿奖励补助明细!B12" display="厦门海外环球国际旅行社有限公司"/>
    <hyperlink ref="B9" location="住宿奖励补助明细!B169" display="厦门信天游国际旅行社有限公司"/>
    <hyperlink ref="B10" location="住宿奖励补助明细!B170" display="厦门疆途国际旅行社有限公司"/>
    <hyperlink ref="B14" location="住宿奖励补助明细!B13" display="厦门妙途国际旅行社有限公司"/>
    <hyperlink ref="B24" location="住宿奖励补助明细!B32" display="厦门游通天下国际旅行社有限公司"/>
    <hyperlink ref="B25" location="住宿奖励补助明细!B49" display="福建超越未来国际旅行社有限公司"/>
    <hyperlink ref="B31" location="住宿奖励补助明细!B50" display="厦门众合国际旅行社有限公司"/>
    <hyperlink ref="B23" location="住宿奖励补助明细!B118" display="厦门馨海国际旅行社有限公司"/>
    <hyperlink ref="B12" location="住宿奖励补助明细!B121" display="厦门合意游假期国际旅行社有限公司"/>
    <hyperlink ref="B20" location="住宿奖励补助明细!B124" display="厦门天天周游国际旅行社有限公司"/>
    <hyperlink ref="B15" location="住宿奖励补助明细!B125" display="玩美（福建）国际旅游集团有限公司"/>
    <hyperlink ref="B33" location="住宿奖励补助明细!B140" display="厦门棒糖旅行社有限公司"/>
    <hyperlink ref="B22" location="住宿奖励补助明细!B149" display="厦门恩途国际旅行社有限公司"/>
    <hyperlink ref="B21" location="住宿奖励补助明细!B152" display="厦门市闽之旅国际旅行社有限公司"/>
    <hyperlink ref="B19" location="住宿奖励补助明细!B155" display="厦门神畅国际旅行社有限公司"/>
    <hyperlink ref="B18" location="住宿奖励补助明细!B159" display="厦门金花假期国际旅行社有限公司"/>
    <hyperlink ref="B17" location="住宿奖励补助明细!B163" display="厦门逍遥游国际旅行社有限公司"/>
    <hyperlink ref="B16" location="住宿奖励补助明细!B167" display="福建奥蓝际德旅行社有限公司"/>
    <hyperlink ref="B13" location="住宿奖励补助明细!B168" display="厦门佳景国际旅行社有限公司"/>
    <hyperlink ref="B11" location="住宿奖励补助明细!B178" display="厦门市兴华东旅行社有限公司"/>
    <hyperlink ref="B26" location="住宿奖励补助明细!B183" display="厦门海之旅国际旅行社有限公司"/>
    <hyperlink ref="B27" location="住宿奖励补助明细!B184" display="厦门建发国际旅行社集团有限公司"/>
    <hyperlink ref="B28" location="住宿奖励补助明细!B191" display="福建省佰廉国际旅行社有限公司"/>
    <hyperlink ref="B30" location="住宿奖励补助明细!B229" display="港中旅（厦门）国际旅行社有限公司"/>
    <hyperlink ref="B34" location="住宿奖励补助明细!B230" display="厦门厦旅国际旅行社有限公司"/>
    <hyperlink ref="B32" location="住宿奖励补助明细!B238" display="厦门悠行旅行社有限公司"/>
    <hyperlink ref="B35" location="住宿奖励补助明细!B239" display="厦门利德集团有限公司"/>
    <hyperlink ref="B29" location="住宿奖励补助明细!B498" display="厦门随往国际旅行社有限公司"/>
  </hyperlink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505"/>
  <sheetViews>
    <sheetView zoomScale="90" zoomScaleNormal="90" topLeftCell="B1" workbookViewId="0">
      <pane ySplit="6" topLeftCell="A7" activePane="bottomLeft" state="frozen"/>
      <selection/>
      <selection pane="bottomLeft" activeCell="S243" sqref="S243"/>
    </sheetView>
  </sheetViews>
  <sheetFormatPr defaultColWidth="9" defaultRowHeight="18" customHeight="1"/>
  <cols>
    <col min="1" max="1" width="9" hidden="1" customWidth="1"/>
    <col min="2" max="2" width="12.4416666666667" style="44" customWidth="1"/>
    <col min="3" max="3" width="37.6666666666667" hidden="1" customWidth="1"/>
    <col min="4" max="4" width="6.21666666666667" style="8" customWidth="1"/>
    <col min="5" max="5" width="14.1083333333333" style="8" customWidth="1"/>
    <col min="6" max="6" width="19" hidden="1" customWidth="1"/>
    <col min="7" max="7" width="7.66666666666667" customWidth="1"/>
    <col min="8" max="8" width="28.4416666666667" style="7" customWidth="1"/>
    <col min="9" max="11" width="8.88333333333333" style="7"/>
    <col min="12" max="13" width="14.4416666666667" style="7" customWidth="1"/>
    <col min="14" max="14" width="30.4416666666667" hidden="1" customWidth="1"/>
    <col min="15" max="15" width="9.10833333333333" customWidth="1"/>
    <col min="16" max="16" width="10.6666666666667" customWidth="1"/>
    <col min="18" max="18" width="9.10833333333333" customWidth="1"/>
    <col min="19" max="19" width="46.4416666666667" style="13" customWidth="1"/>
    <col min="20" max="20" width="17.3333333333333" hidden="1" customWidth="1"/>
    <col min="21" max="21" width="9.10833333333333" hidden="1" customWidth="1"/>
    <col min="22" max="23" width="8.88333333333333" customWidth="1"/>
    <col min="24" max="24" width="9.775" customWidth="1"/>
    <col min="25" max="25" width="10.1083333333333" customWidth="1"/>
    <col min="26" max="26" width="12.3333333333333" customWidth="1"/>
    <col min="27" max="27" width="10.1083333333333" customWidth="1"/>
    <col min="28" max="29" width="8.88333333333333" customWidth="1"/>
  </cols>
  <sheetData>
    <row r="1" ht="44.4" customHeight="1" spans="2:24">
      <c r="B1" s="45" t="s">
        <v>117</v>
      </c>
      <c r="D1" s="9" t="s">
        <v>118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W1" s="22" t="s">
        <v>14</v>
      </c>
      <c r="X1" s="13" t="s">
        <v>119</v>
      </c>
    </row>
    <row r="2" customHeight="1" spans="23:24">
      <c r="W2" s="22"/>
      <c r="X2" s="13"/>
    </row>
    <row r="3" ht="28.2" customHeight="1" spans="5:24">
      <c r="E3" s="46" t="s">
        <v>120</v>
      </c>
      <c r="F3" s="47"/>
      <c r="G3" s="46" t="str">
        <f>VLOOKUP(B6,'2021年11月-2022年3月旅行社组织国内游客在厦住宿补助'!B:H,2,0)</f>
        <v>厦门市闽之旅国际旅行社有限公司</v>
      </c>
      <c r="W3" s="22"/>
      <c r="X3" s="13"/>
    </row>
    <row r="4" customHeight="1" spans="5:24">
      <c r="E4" s="46"/>
      <c r="F4" s="47"/>
      <c r="G4" s="46"/>
      <c r="W4" s="22"/>
      <c r="X4" s="13"/>
    </row>
    <row r="5" customHeight="1" spans="3:29">
      <c r="C5" s="10" t="s">
        <v>121</v>
      </c>
      <c r="D5" s="11" t="s">
        <v>1</v>
      </c>
      <c r="E5" s="11" t="s">
        <v>122</v>
      </c>
      <c r="F5" s="11" t="s">
        <v>122</v>
      </c>
      <c r="G5" s="11" t="s">
        <v>123</v>
      </c>
      <c r="H5" s="12" t="s">
        <v>124</v>
      </c>
      <c r="I5" s="50" t="s">
        <v>125</v>
      </c>
      <c r="J5" s="12"/>
      <c r="K5" s="12"/>
      <c r="L5" s="18" t="s">
        <v>126</v>
      </c>
      <c r="M5" s="18" t="s">
        <v>127</v>
      </c>
      <c r="N5" s="19" t="s">
        <v>9</v>
      </c>
      <c r="O5" s="19" t="s">
        <v>128</v>
      </c>
      <c r="P5" s="19" t="s">
        <v>129</v>
      </c>
      <c r="Q5" s="19"/>
      <c r="R5" s="19"/>
      <c r="S5" s="19" t="s">
        <v>9</v>
      </c>
      <c r="T5" s="19" t="s">
        <v>128</v>
      </c>
      <c r="U5" s="19" t="s">
        <v>130</v>
      </c>
      <c r="V5" s="23" t="s">
        <v>131</v>
      </c>
      <c r="W5" s="24" t="s">
        <v>132</v>
      </c>
      <c r="X5" s="24"/>
      <c r="Y5" s="24" t="s">
        <v>133</v>
      </c>
      <c r="Z5" s="24"/>
      <c r="AA5" s="24"/>
      <c r="AB5" s="24"/>
      <c r="AC5" s="24"/>
    </row>
    <row r="6" ht="32.4" customHeight="1" spans="2:29">
      <c r="B6" s="48">
        <v>23</v>
      </c>
      <c r="C6" s="11"/>
      <c r="D6" s="11"/>
      <c r="E6" s="11"/>
      <c r="F6" s="11"/>
      <c r="G6" s="11"/>
      <c r="H6" s="12"/>
      <c r="I6" s="12" t="s">
        <v>134</v>
      </c>
      <c r="J6" s="12" t="s">
        <v>135</v>
      </c>
      <c r="K6" s="12" t="s">
        <v>136</v>
      </c>
      <c r="L6" s="12"/>
      <c r="M6" s="12"/>
      <c r="N6" s="19"/>
      <c r="O6" s="19"/>
      <c r="P6" s="19" t="s">
        <v>134</v>
      </c>
      <c r="Q6" s="20" t="s">
        <v>137</v>
      </c>
      <c r="R6" s="20" t="s">
        <v>138</v>
      </c>
      <c r="S6" s="19"/>
      <c r="T6" s="19"/>
      <c r="U6" s="19"/>
      <c r="V6" s="23"/>
      <c r="W6" s="25" t="s">
        <v>139</v>
      </c>
      <c r="X6" s="25" t="s">
        <v>140</v>
      </c>
      <c r="Y6" s="14" t="s">
        <v>141</v>
      </c>
      <c r="Z6" s="14" t="s">
        <v>142</v>
      </c>
      <c r="AA6" s="14" t="s">
        <v>143</v>
      </c>
      <c r="AB6" s="14"/>
      <c r="AC6" s="14"/>
    </row>
    <row r="7" customHeight="1" spans="1:29">
      <c r="A7" s="13">
        <f>MATCH(C7,'2021年11月-2022年3月旅行社组织国内游客在厦住宿补助'!C$5:C$39,0)</f>
        <v>7</v>
      </c>
      <c r="B7" s="48">
        <f>MATCH(C7,'2021年11月-2022年3月旅行社组织国内游客在厦住宿补助'!C$5:C$24,0)</f>
        <v>7</v>
      </c>
      <c r="C7" s="14" t="s">
        <v>13</v>
      </c>
      <c r="D7" s="49">
        <f>SUBTOTAL(3,E$7:E7)</f>
        <v>1</v>
      </c>
      <c r="E7" s="49" t="s">
        <v>144</v>
      </c>
      <c r="F7" s="16" t="s">
        <v>145</v>
      </c>
      <c r="G7" s="16">
        <v>38</v>
      </c>
      <c r="H7" s="17" t="s">
        <v>146</v>
      </c>
      <c r="I7" s="17">
        <v>23</v>
      </c>
      <c r="J7" s="17">
        <v>1</v>
      </c>
      <c r="K7" s="17">
        <v>0.069</v>
      </c>
      <c r="L7" s="17">
        <v>20211109</v>
      </c>
      <c r="M7" s="17">
        <v>20211110</v>
      </c>
      <c r="N7" s="14"/>
      <c r="O7" s="24" t="s">
        <v>147</v>
      </c>
      <c r="P7" s="14">
        <v>23</v>
      </c>
      <c r="Q7" s="14">
        <v>1</v>
      </c>
      <c r="R7" s="14">
        <f>IF(T7="是",IF(Q7=1,P7*30,IF(Q7=2,P7*70,IF(Q7&gt;2,P7*120,0))),0)</f>
        <v>690</v>
      </c>
      <c r="S7" s="24"/>
      <c r="T7" s="24" t="s">
        <v>147</v>
      </c>
      <c r="U7" s="14"/>
      <c r="V7" s="14"/>
      <c r="W7" s="24" t="s">
        <v>119</v>
      </c>
      <c r="X7" s="24" t="s">
        <v>119</v>
      </c>
      <c r="Y7" s="14"/>
      <c r="Z7" s="14"/>
      <c r="AA7" s="14"/>
      <c r="AB7" s="14"/>
      <c r="AC7" s="14"/>
    </row>
    <row r="8" customHeight="1" spans="1:29">
      <c r="A8" s="13">
        <f>MATCH(C8,'2021年11月-2022年3月旅行社组织国内游客在厦住宿补助'!C$5:C$39,0)</f>
        <v>7</v>
      </c>
      <c r="B8" s="48">
        <f>MATCH(C8,'2021年11月-2022年3月旅行社组织国内游客在厦住宿补助'!C$5:C$24,0)</f>
        <v>7</v>
      </c>
      <c r="C8" s="14" t="s">
        <v>13</v>
      </c>
      <c r="D8" s="49">
        <f>SUBTOTAL(3,E$7:E8)</f>
        <v>2</v>
      </c>
      <c r="E8" s="49" t="s">
        <v>148</v>
      </c>
      <c r="F8" s="16" t="s">
        <v>149</v>
      </c>
      <c r="G8" s="16">
        <v>174</v>
      </c>
      <c r="H8" s="17" t="s">
        <v>146</v>
      </c>
      <c r="I8" s="17">
        <v>38</v>
      </c>
      <c r="J8" s="17">
        <v>1</v>
      </c>
      <c r="K8" s="17">
        <v>0.114</v>
      </c>
      <c r="L8" s="17">
        <v>20211116</v>
      </c>
      <c r="M8" s="17">
        <v>20211117</v>
      </c>
      <c r="N8" s="14"/>
      <c r="O8" s="24" t="s">
        <v>147</v>
      </c>
      <c r="P8" s="14">
        <v>38</v>
      </c>
      <c r="Q8" s="14">
        <v>1</v>
      </c>
      <c r="R8" s="14">
        <f t="shared" ref="R8:R73" si="0">IF(T8="是",IF(Q8=1,P8*30,IF(Q8=2,P8*70,IF(Q8&gt;2,P8*120,0))),0)</f>
        <v>1140</v>
      </c>
      <c r="S8" s="24"/>
      <c r="T8" s="24" t="s">
        <v>147</v>
      </c>
      <c r="U8" s="14"/>
      <c r="V8" s="14"/>
      <c r="W8" s="14"/>
      <c r="X8" s="14"/>
      <c r="Y8" s="14"/>
      <c r="Z8" s="14"/>
      <c r="AA8" s="14"/>
      <c r="AB8" s="14"/>
      <c r="AC8" s="14"/>
    </row>
    <row r="9" customHeight="1" spans="1:29">
      <c r="A9" s="13">
        <f>MATCH(C9,'2021年11月-2022年3月旅行社组织国内游客在厦住宿补助'!C$5:C$39,0)</f>
        <v>7</v>
      </c>
      <c r="B9" s="48">
        <f>MATCH(C9,'2021年11月-2022年3月旅行社组织国内游客在厦住宿补助'!C$5:C$24,0)</f>
        <v>7</v>
      </c>
      <c r="C9" s="14" t="s">
        <v>13</v>
      </c>
      <c r="D9" s="49">
        <f>SUBTOTAL(3,E$7:E9)</f>
        <v>3</v>
      </c>
      <c r="E9" s="49" t="str">
        <f>IF(F9=F8,"",F9)</f>
        <v>GD42S1UF4I16</v>
      </c>
      <c r="F9" s="16" t="s">
        <v>150</v>
      </c>
      <c r="G9" s="16">
        <v>148</v>
      </c>
      <c r="H9" s="17" t="s">
        <v>151</v>
      </c>
      <c r="I9" s="17">
        <v>72</v>
      </c>
      <c r="J9" s="17">
        <v>3</v>
      </c>
      <c r="K9" s="17">
        <v>0.864</v>
      </c>
      <c r="L9" s="17">
        <v>20211209</v>
      </c>
      <c r="M9" s="17">
        <v>20211212</v>
      </c>
      <c r="N9" s="14"/>
      <c r="O9" s="24" t="s">
        <v>147</v>
      </c>
      <c r="P9" s="14">
        <v>72</v>
      </c>
      <c r="Q9" s="14">
        <v>3</v>
      </c>
      <c r="R9" s="14">
        <f t="shared" si="0"/>
        <v>8640</v>
      </c>
      <c r="S9" s="24"/>
      <c r="T9" s="24" t="s">
        <v>147</v>
      </c>
      <c r="U9" s="14"/>
      <c r="V9" s="14"/>
      <c r="W9" s="14"/>
      <c r="X9" s="14"/>
      <c r="Y9" s="14"/>
      <c r="Z9" s="14"/>
      <c r="AA9" s="14"/>
      <c r="AB9" s="14"/>
      <c r="AC9" s="14"/>
    </row>
    <row r="10" customHeight="1" spans="1:29">
      <c r="A10" s="13">
        <f>MATCH(C10,'2021年11月-2022年3月旅行社组织国内游客在厦住宿补助'!C$5:C$39,0)</f>
        <v>30</v>
      </c>
      <c r="B10" s="48" t="e">
        <f>MATCH(C10,'2021年11月-2022年3月旅行社组织国内游客在厦住宿补助'!C$5:C$24,0)</f>
        <v>#N/A</v>
      </c>
      <c r="C10" s="14" t="s">
        <v>15</v>
      </c>
      <c r="D10" s="49">
        <f>SUBTOTAL(3,E$7:E10)</f>
        <v>4</v>
      </c>
      <c r="E10" s="49" t="str">
        <f t="shared" ref="E10:E73" si="1">IF(F10=F9,"",F10)</f>
        <v>GD11WHRAJQ66</v>
      </c>
      <c r="F10" s="16" t="s">
        <v>152</v>
      </c>
      <c r="G10" s="16">
        <v>71</v>
      </c>
      <c r="H10" s="17" t="s">
        <v>153</v>
      </c>
      <c r="I10" s="17">
        <v>36</v>
      </c>
      <c r="J10" s="17">
        <v>5</v>
      </c>
      <c r="K10" s="17">
        <v>0.432</v>
      </c>
      <c r="L10" s="17">
        <v>20220207</v>
      </c>
      <c r="M10" s="17">
        <v>20220212</v>
      </c>
      <c r="N10" s="17" t="s">
        <v>154</v>
      </c>
      <c r="O10" s="24" t="s">
        <v>155</v>
      </c>
      <c r="P10" s="14">
        <v>36</v>
      </c>
      <c r="Q10" s="14">
        <v>5</v>
      </c>
      <c r="R10" s="14">
        <f t="shared" si="0"/>
        <v>0</v>
      </c>
      <c r="S10" s="17" t="s">
        <v>154</v>
      </c>
      <c r="T10" s="24" t="s">
        <v>155</v>
      </c>
      <c r="U10" s="14"/>
      <c r="V10" s="14"/>
      <c r="W10" s="14"/>
      <c r="X10" s="14"/>
      <c r="Y10" s="14"/>
      <c r="Z10" s="14"/>
      <c r="AA10" s="14"/>
      <c r="AB10" s="14"/>
      <c r="AC10" s="14"/>
    </row>
    <row r="11" customHeight="1" spans="1:29">
      <c r="A11" s="13">
        <f>MATCH(C11,'2021年11月-2022年3月旅行社组织国内游客在厦住宿补助'!C$5:C$39,0)</f>
        <v>30</v>
      </c>
      <c r="B11" s="48" t="e">
        <f>MATCH(C11,'2021年11月-2022年3月旅行社组织国内游客在厦住宿补助'!C$5:C$24,0)</f>
        <v>#N/A</v>
      </c>
      <c r="C11" s="14" t="s">
        <v>15</v>
      </c>
      <c r="D11" s="49">
        <f>SUBTOTAL(3,E$7:E11)</f>
        <v>5</v>
      </c>
      <c r="E11" s="49" t="str">
        <f t="shared" si="1"/>
        <v>GD88R1ZFLT68</v>
      </c>
      <c r="F11" s="16" t="s">
        <v>156</v>
      </c>
      <c r="G11" s="16">
        <v>7</v>
      </c>
      <c r="H11" s="17" t="s">
        <v>157</v>
      </c>
      <c r="I11" s="17">
        <v>4</v>
      </c>
      <c r="J11" s="17">
        <v>2</v>
      </c>
      <c r="K11" s="17">
        <v>0.028</v>
      </c>
      <c r="L11" s="17">
        <v>20220310</v>
      </c>
      <c r="M11" s="17">
        <v>20220312</v>
      </c>
      <c r="N11" s="14" t="s">
        <v>154</v>
      </c>
      <c r="O11" s="24" t="s">
        <v>155</v>
      </c>
      <c r="P11" s="14">
        <v>4</v>
      </c>
      <c r="Q11" s="14">
        <v>1</v>
      </c>
      <c r="R11" s="14">
        <f t="shared" si="0"/>
        <v>0</v>
      </c>
      <c r="S11" s="24" t="s">
        <v>154</v>
      </c>
      <c r="T11" s="24" t="s">
        <v>155</v>
      </c>
      <c r="U11" s="14"/>
      <c r="V11" s="14"/>
      <c r="W11" s="14"/>
      <c r="X11" s="14"/>
      <c r="Y11" s="14"/>
      <c r="Z11" s="14"/>
      <c r="AA11" s="14"/>
      <c r="AB11" s="14"/>
      <c r="AC11" s="14"/>
    </row>
    <row r="12" customHeight="1" spans="1:29">
      <c r="A12" s="13">
        <f>MATCH(C12,'2021年11月-2022年3月旅行社组织国内游客在厦住宿补助'!C$5:C$39,0)</f>
        <v>15</v>
      </c>
      <c r="B12" s="48">
        <f>MATCH(C12,'2021年11月-2022年3月旅行社组织国内游客在厦住宿补助'!C$5:C$24,0)</f>
        <v>15</v>
      </c>
      <c r="C12" s="14" t="s">
        <v>20</v>
      </c>
      <c r="D12" s="49">
        <f>SUBTOTAL(3,E$7:E12)</f>
        <v>6</v>
      </c>
      <c r="E12" s="49" t="str">
        <f t="shared" si="1"/>
        <v>GD81JQFOTT44</v>
      </c>
      <c r="F12" s="16" t="s">
        <v>158</v>
      </c>
      <c r="G12" s="16">
        <v>61</v>
      </c>
      <c r="H12" s="17" t="s">
        <v>159</v>
      </c>
      <c r="I12" s="17">
        <v>32</v>
      </c>
      <c r="J12" s="17">
        <v>4</v>
      </c>
      <c r="K12" s="17">
        <v>0.384</v>
      </c>
      <c r="L12" s="17">
        <v>20211102</v>
      </c>
      <c r="M12" s="17">
        <v>20211106</v>
      </c>
      <c r="N12" s="14"/>
      <c r="O12" s="24" t="s">
        <v>147</v>
      </c>
      <c r="P12" s="14">
        <v>32</v>
      </c>
      <c r="Q12" s="14">
        <v>4</v>
      </c>
      <c r="R12" s="14">
        <f t="shared" si="0"/>
        <v>3840</v>
      </c>
      <c r="S12" s="24"/>
      <c r="T12" s="24" t="s">
        <v>147</v>
      </c>
      <c r="U12" s="14"/>
      <c r="V12" s="14"/>
      <c r="W12" s="14"/>
      <c r="X12" s="14"/>
      <c r="Y12" s="14"/>
      <c r="Z12" s="14"/>
      <c r="AA12" s="14"/>
      <c r="AB12" s="14"/>
      <c r="AC12" s="14"/>
    </row>
    <row r="13" customHeight="1" spans="1:29">
      <c r="A13" s="13">
        <f>MATCH(C13,'2021年11月-2022年3月旅行社组织国内游客在厦住宿补助'!C$5:C$39,0)</f>
        <v>27</v>
      </c>
      <c r="B13" s="48" t="e">
        <f>MATCH(C13,'2021年11月-2022年3月旅行社组织国内游客在厦住宿补助'!C$5:C$24,0)</f>
        <v>#N/A</v>
      </c>
      <c r="C13" s="14" t="s">
        <v>22</v>
      </c>
      <c r="D13" s="49">
        <f>SUBTOTAL(3,E$7:E13)</f>
        <v>7</v>
      </c>
      <c r="E13" s="49" t="str">
        <f t="shared" si="1"/>
        <v>RJ868I58FU90</v>
      </c>
      <c r="F13" s="16" t="s">
        <v>160</v>
      </c>
      <c r="G13" s="16">
        <v>5</v>
      </c>
      <c r="H13" s="17" t="s">
        <v>161</v>
      </c>
      <c r="I13" s="17">
        <v>2</v>
      </c>
      <c r="J13" s="17">
        <v>3</v>
      </c>
      <c r="K13" s="17">
        <v>0.024</v>
      </c>
      <c r="L13" s="17">
        <v>20220129</v>
      </c>
      <c r="M13" s="17">
        <v>20220202</v>
      </c>
      <c r="N13" s="14"/>
      <c r="O13" s="24" t="s">
        <v>147</v>
      </c>
      <c r="P13" s="14">
        <v>2</v>
      </c>
      <c r="Q13" s="14">
        <v>3</v>
      </c>
      <c r="R13" s="14">
        <f t="shared" si="0"/>
        <v>240</v>
      </c>
      <c r="S13" s="24"/>
      <c r="T13" s="24" t="s">
        <v>147</v>
      </c>
      <c r="U13" s="14"/>
      <c r="V13" s="14"/>
      <c r="W13" s="14"/>
      <c r="X13" s="14"/>
      <c r="Y13" s="14"/>
      <c r="Z13" s="14"/>
      <c r="AA13" s="14"/>
      <c r="AB13" s="14"/>
      <c r="AC13" s="14"/>
    </row>
    <row r="14" customHeight="1" spans="1:29">
      <c r="A14" s="13">
        <f>MATCH(C14,'2021年11月-2022年3月旅行社组织国内游客在厦住宿补助'!C$5:C$39,0)</f>
        <v>10</v>
      </c>
      <c r="B14" s="48">
        <f>MATCH(C14,'2021年11月-2022年3月旅行社组织国内游客在厦住宿补助'!C$5:C$24,0)</f>
        <v>10</v>
      </c>
      <c r="C14" s="14" t="s">
        <v>30</v>
      </c>
      <c r="D14" s="49">
        <f>SUBTOTAL(3,E$7:E14)</f>
        <v>8</v>
      </c>
      <c r="E14" s="49" t="str">
        <f t="shared" si="1"/>
        <v>GD28JJN3ZN76</v>
      </c>
      <c r="F14" s="16" t="s">
        <v>162</v>
      </c>
      <c r="G14" s="16">
        <v>1</v>
      </c>
      <c r="H14" s="17" t="s">
        <v>163</v>
      </c>
      <c r="I14" s="17">
        <v>1</v>
      </c>
      <c r="J14" s="17">
        <v>3</v>
      </c>
      <c r="K14" s="17">
        <v>0.012</v>
      </c>
      <c r="L14" s="17">
        <v>20211031</v>
      </c>
      <c r="M14" s="17">
        <v>202111103</v>
      </c>
      <c r="N14" s="14" t="s">
        <v>164</v>
      </c>
      <c r="O14" s="24" t="s">
        <v>147</v>
      </c>
      <c r="P14" s="14">
        <v>1</v>
      </c>
      <c r="Q14" s="14">
        <v>3</v>
      </c>
      <c r="R14" s="14">
        <v>90</v>
      </c>
      <c r="S14" s="24" t="s">
        <v>164</v>
      </c>
      <c r="T14" s="24" t="s">
        <v>147</v>
      </c>
      <c r="U14" s="14"/>
      <c r="V14" s="14"/>
      <c r="W14" s="14"/>
      <c r="X14" s="14"/>
      <c r="Y14" s="14"/>
      <c r="Z14" s="14"/>
      <c r="AA14" s="14"/>
      <c r="AB14" s="14"/>
      <c r="AC14" s="14"/>
    </row>
    <row r="15" customHeight="1" spans="1:29">
      <c r="A15" s="13">
        <f>MATCH(C15,'2021年11月-2022年3月旅行社组织国内游客在厦住宿补助'!C$5:C$39,0)</f>
        <v>10</v>
      </c>
      <c r="B15" s="48">
        <f>MATCH(C15,'2021年11月-2022年3月旅行社组织国内游客在厦住宿补助'!C$5:C$24,0)</f>
        <v>10</v>
      </c>
      <c r="C15" s="14" t="s">
        <v>30</v>
      </c>
      <c r="D15" s="49">
        <f>SUBTOTAL(3,E$7:E15)</f>
        <v>8</v>
      </c>
      <c r="E15" s="49"/>
      <c r="F15" s="16" t="s">
        <v>162</v>
      </c>
      <c r="G15" s="16">
        <v>8</v>
      </c>
      <c r="H15" s="17" t="s">
        <v>165</v>
      </c>
      <c r="I15" s="17">
        <v>4</v>
      </c>
      <c r="J15" s="17">
        <v>2</v>
      </c>
      <c r="K15" s="17">
        <v>0.028</v>
      </c>
      <c r="L15" s="17">
        <v>20211105</v>
      </c>
      <c r="M15" s="17">
        <v>20211107</v>
      </c>
      <c r="N15" s="14"/>
      <c r="O15" s="24" t="s">
        <v>147</v>
      </c>
      <c r="P15" s="14">
        <v>4</v>
      </c>
      <c r="Q15" s="14">
        <v>2</v>
      </c>
      <c r="R15" s="14">
        <f t="shared" si="0"/>
        <v>280</v>
      </c>
      <c r="S15" s="24"/>
      <c r="T15" s="24" t="s">
        <v>147</v>
      </c>
      <c r="U15" s="14"/>
      <c r="V15" s="14"/>
      <c r="W15" s="14"/>
      <c r="X15" s="14"/>
      <c r="Y15" s="14"/>
      <c r="Z15" s="14"/>
      <c r="AA15" s="14"/>
      <c r="AB15" s="14"/>
      <c r="AC15" s="14"/>
    </row>
    <row r="16" customHeight="1" spans="1:29">
      <c r="A16" s="13">
        <f>MATCH(C16,'2021年11月-2022年3月旅行社组织国内游客在厦住宿补助'!C$5:C$39,0)</f>
        <v>10</v>
      </c>
      <c r="B16" s="48">
        <f>MATCH(C16,'2021年11月-2022年3月旅行社组织国内游客在厦住宿补助'!C$5:C$24,0)</f>
        <v>10</v>
      </c>
      <c r="C16" s="14" t="s">
        <v>30</v>
      </c>
      <c r="D16" s="49">
        <f>SUBTOTAL(3,E$7:E16)</f>
        <v>9</v>
      </c>
      <c r="E16" s="49" t="str">
        <f t="shared" si="1"/>
        <v>GD93IM9NT413</v>
      </c>
      <c r="F16" s="16" t="s">
        <v>166</v>
      </c>
      <c r="G16" s="16">
        <v>3</v>
      </c>
      <c r="H16" s="17" t="s">
        <v>167</v>
      </c>
      <c r="I16" s="17">
        <v>2</v>
      </c>
      <c r="J16" s="17">
        <v>2</v>
      </c>
      <c r="K16" s="17">
        <v>0.014</v>
      </c>
      <c r="L16" s="17">
        <v>20211205</v>
      </c>
      <c r="M16" s="17">
        <v>20211207</v>
      </c>
      <c r="N16" s="14"/>
      <c r="O16" s="24" t="s">
        <v>147</v>
      </c>
      <c r="P16" s="14">
        <v>2</v>
      </c>
      <c r="Q16" s="14">
        <v>2</v>
      </c>
      <c r="R16" s="14">
        <f t="shared" si="0"/>
        <v>140</v>
      </c>
      <c r="S16" s="24"/>
      <c r="T16" s="24" t="s">
        <v>147</v>
      </c>
      <c r="U16" s="14"/>
      <c r="V16" s="14"/>
      <c r="W16" s="14"/>
      <c r="X16" s="14"/>
      <c r="Y16" s="14"/>
      <c r="Z16" s="14"/>
      <c r="AA16" s="14"/>
      <c r="AB16" s="14"/>
      <c r="AC16" s="14"/>
    </row>
    <row r="17" customHeight="1" spans="1:29">
      <c r="A17" s="13">
        <f>MATCH(C17,'2021年11月-2022年3月旅行社组织国内游客在厦住宿补助'!C$5:C$39,0)</f>
        <v>10</v>
      </c>
      <c r="B17" s="48">
        <f>MATCH(C17,'2021年11月-2022年3月旅行社组织国内游客在厦住宿补助'!C$5:C$24,0)</f>
        <v>10</v>
      </c>
      <c r="C17" s="14" t="s">
        <v>30</v>
      </c>
      <c r="D17" s="49">
        <f>SUBTOTAL(3,E$7:E17)</f>
        <v>10</v>
      </c>
      <c r="E17" s="49" t="str">
        <f t="shared" si="1"/>
        <v>GD53O6PMKY17</v>
      </c>
      <c r="F17" s="16" t="s">
        <v>168</v>
      </c>
      <c r="G17" s="16">
        <v>8</v>
      </c>
      <c r="H17" s="17" t="s">
        <v>165</v>
      </c>
      <c r="I17" s="17">
        <v>4</v>
      </c>
      <c r="J17" s="17">
        <v>2</v>
      </c>
      <c r="K17" s="17">
        <v>0.028</v>
      </c>
      <c r="L17" s="17">
        <v>20211205</v>
      </c>
      <c r="M17" s="17">
        <v>20211207</v>
      </c>
      <c r="N17" s="14"/>
      <c r="O17" s="24" t="s">
        <v>147</v>
      </c>
      <c r="P17" s="14">
        <v>4</v>
      </c>
      <c r="Q17" s="14">
        <v>2</v>
      </c>
      <c r="R17" s="14">
        <f t="shared" si="0"/>
        <v>280</v>
      </c>
      <c r="S17" s="24"/>
      <c r="T17" s="24" t="s">
        <v>147</v>
      </c>
      <c r="U17" s="14"/>
      <c r="V17" s="14"/>
      <c r="W17" s="14"/>
      <c r="X17" s="14"/>
      <c r="Y17" s="14"/>
      <c r="Z17" s="14"/>
      <c r="AA17" s="14"/>
      <c r="AB17" s="14"/>
      <c r="AC17" s="14"/>
    </row>
    <row r="18" customHeight="1" spans="1:29">
      <c r="A18" s="13">
        <f>MATCH(C18,'2021年11月-2022年3月旅行社组织国内游客在厦住宿补助'!C$5:C$39,0)</f>
        <v>10</v>
      </c>
      <c r="B18" s="48">
        <f>MATCH(C18,'2021年11月-2022年3月旅行社组织国内游客在厦住宿补助'!C$5:C$24,0)</f>
        <v>10</v>
      </c>
      <c r="C18" s="14" t="s">
        <v>30</v>
      </c>
      <c r="D18" s="49">
        <f>SUBTOTAL(3,E$7:E18)</f>
        <v>11</v>
      </c>
      <c r="E18" s="49" t="str">
        <f t="shared" si="1"/>
        <v>GD564HFJTP51</v>
      </c>
      <c r="F18" s="16" t="s">
        <v>169</v>
      </c>
      <c r="G18" s="16">
        <v>12</v>
      </c>
      <c r="H18" s="17" t="s">
        <v>170</v>
      </c>
      <c r="I18" s="17">
        <v>11</v>
      </c>
      <c r="J18" s="17">
        <v>3</v>
      </c>
      <c r="K18" s="17">
        <v>0.122</v>
      </c>
      <c r="L18" s="17">
        <v>20211205</v>
      </c>
      <c r="M18" s="17">
        <v>20211207</v>
      </c>
      <c r="N18" s="14"/>
      <c r="O18" s="24" t="s">
        <v>147</v>
      </c>
      <c r="P18" s="14">
        <v>11</v>
      </c>
      <c r="Q18" s="14">
        <v>3</v>
      </c>
      <c r="R18" s="14">
        <v>1220</v>
      </c>
      <c r="S18" s="24"/>
      <c r="T18" s="24" t="s">
        <v>147</v>
      </c>
      <c r="U18" s="14"/>
      <c r="V18" s="14"/>
      <c r="W18" s="14"/>
      <c r="X18" s="14"/>
      <c r="Y18" s="14"/>
      <c r="Z18" s="14"/>
      <c r="AA18" s="14"/>
      <c r="AB18" s="14"/>
      <c r="AC18" s="14"/>
    </row>
    <row r="19" customHeight="1" spans="1:29">
      <c r="A19" s="13">
        <f>MATCH(C19,'2021年11月-2022年3月旅行社组织国内游客在厦住宿补助'!C$5:C$39,0)</f>
        <v>10</v>
      </c>
      <c r="B19" s="48">
        <f>MATCH(C19,'2021年11月-2022年3月旅行社组织国内游客在厦住宿补助'!C$5:C$24,0)</f>
        <v>10</v>
      </c>
      <c r="C19" s="14" t="s">
        <v>30</v>
      </c>
      <c r="D19" s="49">
        <f>SUBTOTAL(3,E$7:E19)</f>
        <v>12</v>
      </c>
      <c r="E19" s="49" t="str">
        <f t="shared" si="1"/>
        <v>GD40COL5GV20</v>
      </c>
      <c r="F19" s="16" t="s">
        <v>171</v>
      </c>
      <c r="G19" s="16">
        <v>2</v>
      </c>
      <c r="H19" s="17" t="s">
        <v>172</v>
      </c>
      <c r="I19" s="17">
        <v>1</v>
      </c>
      <c r="J19" s="17">
        <v>2</v>
      </c>
      <c r="K19" s="17">
        <v>0.007</v>
      </c>
      <c r="L19" s="17">
        <v>20211223</v>
      </c>
      <c r="M19" s="17">
        <v>20211225</v>
      </c>
      <c r="N19" s="14"/>
      <c r="O19" s="24" t="s">
        <v>147</v>
      </c>
      <c r="P19" s="14">
        <v>1</v>
      </c>
      <c r="Q19" s="14">
        <v>2</v>
      </c>
      <c r="R19" s="14">
        <f t="shared" si="0"/>
        <v>70</v>
      </c>
      <c r="S19" s="24"/>
      <c r="T19" s="24" t="s">
        <v>147</v>
      </c>
      <c r="U19" s="14"/>
      <c r="V19" s="14"/>
      <c r="W19" s="14"/>
      <c r="X19" s="14"/>
      <c r="Y19" s="14"/>
      <c r="Z19" s="14"/>
      <c r="AA19" s="14"/>
      <c r="AB19" s="14"/>
      <c r="AC19" s="14"/>
    </row>
    <row r="20" customHeight="1" spans="1:29">
      <c r="A20" s="13">
        <f>MATCH(C20,'2021年11月-2022年3月旅行社组织国内游客在厦住宿补助'!C$5:C$39,0)</f>
        <v>10</v>
      </c>
      <c r="B20" s="48">
        <f>MATCH(C20,'2021年11月-2022年3月旅行社组织国内游客在厦住宿补助'!C$5:C$24,0)</f>
        <v>10</v>
      </c>
      <c r="C20" s="14" t="s">
        <v>30</v>
      </c>
      <c r="D20" s="49">
        <f>SUBTOTAL(3,E$7:E20)</f>
        <v>13</v>
      </c>
      <c r="E20" s="49" t="str">
        <f t="shared" si="1"/>
        <v>GD60DY9JU736</v>
      </c>
      <c r="F20" s="16" t="s">
        <v>173</v>
      </c>
      <c r="G20" s="16">
        <v>17</v>
      </c>
      <c r="H20" s="17" t="s">
        <v>174</v>
      </c>
      <c r="I20" s="17">
        <v>11</v>
      </c>
      <c r="J20" s="17">
        <v>3</v>
      </c>
      <c r="K20" s="17">
        <v>0.082</v>
      </c>
      <c r="L20" s="17">
        <v>20220106</v>
      </c>
      <c r="M20" s="17">
        <v>20220109</v>
      </c>
      <c r="N20" s="14"/>
      <c r="O20" s="24" t="s">
        <v>147</v>
      </c>
      <c r="P20" s="14">
        <v>11</v>
      </c>
      <c r="Q20" s="14">
        <v>3</v>
      </c>
      <c r="R20" s="21">
        <v>820</v>
      </c>
      <c r="S20" s="24"/>
      <c r="T20" s="24" t="s">
        <v>147</v>
      </c>
      <c r="U20" s="14"/>
      <c r="V20" s="14"/>
      <c r="W20" s="14"/>
      <c r="X20" s="14"/>
      <c r="Y20" s="14"/>
      <c r="Z20" s="14"/>
      <c r="AA20" s="14"/>
      <c r="AB20" s="14"/>
      <c r="AC20" s="14"/>
    </row>
    <row r="21" customHeight="1" spans="1:29">
      <c r="A21" s="13">
        <f>MATCH(C21,'2021年11月-2022年3月旅行社组织国内游客在厦住宿补助'!C$5:C$39,0)</f>
        <v>10</v>
      </c>
      <c r="B21" s="48">
        <f>MATCH(C21,'2021年11月-2022年3月旅行社组织国内游客在厦住宿补助'!C$5:C$24,0)</f>
        <v>10</v>
      </c>
      <c r="C21" s="14" t="s">
        <v>30</v>
      </c>
      <c r="D21" s="49">
        <f>SUBTOTAL(3,E$7:E21)</f>
        <v>14</v>
      </c>
      <c r="E21" s="49" t="str">
        <f t="shared" si="1"/>
        <v>GD18YCUVQA67</v>
      </c>
      <c r="F21" s="16" t="s">
        <v>175</v>
      </c>
      <c r="G21" s="16">
        <v>7</v>
      </c>
      <c r="H21" s="17" t="s">
        <v>176</v>
      </c>
      <c r="I21" s="17">
        <v>5</v>
      </c>
      <c r="J21" s="17">
        <v>3</v>
      </c>
      <c r="K21" s="17">
        <v>0.051</v>
      </c>
      <c r="L21" s="17">
        <v>20220108</v>
      </c>
      <c r="M21" s="17">
        <v>20220111</v>
      </c>
      <c r="N21" s="14"/>
      <c r="O21" s="24" t="s">
        <v>147</v>
      </c>
      <c r="P21" s="14">
        <v>5</v>
      </c>
      <c r="Q21" s="14">
        <v>3</v>
      </c>
      <c r="R21" s="21">
        <v>510</v>
      </c>
      <c r="S21" s="24"/>
      <c r="T21" s="24" t="s">
        <v>147</v>
      </c>
      <c r="U21" s="14"/>
      <c r="V21" s="14"/>
      <c r="W21" s="14"/>
      <c r="X21" s="14"/>
      <c r="Y21" s="14"/>
      <c r="Z21" s="14"/>
      <c r="AA21" s="14"/>
      <c r="AB21" s="14"/>
      <c r="AC21" s="14"/>
    </row>
    <row r="22" customHeight="1" spans="1:29">
      <c r="A22" s="13">
        <f>MATCH(C22,'2021年11月-2022年3月旅行社组织国内游客在厦住宿补助'!C$5:C$39,0)</f>
        <v>10</v>
      </c>
      <c r="B22" s="48">
        <f>MATCH(C22,'2021年11月-2022年3月旅行社组织国内游客在厦住宿补助'!C$5:C$24,0)</f>
        <v>10</v>
      </c>
      <c r="C22" s="14" t="s">
        <v>30</v>
      </c>
      <c r="D22" s="49">
        <f>SUBTOTAL(3,E$7:E22)</f>
        <v>15</v>
      </c>
      <c r="E22" s="49" t="str">
        <f t="shared" si="1"/>
        <v>GD15GKGTV150</v>
      </c>
      <c r="F22" s="16" t="s">
        <v>177</v>
      </c>
      <c r="G22" s="16">
        <v>6</v>
      </c>
      <c r="H22" s="17" t="s">
        <v>176</v>
      </c>
      <c r="I22" s="17">
        <v>3</v>
      </c>
      <c r="J22" s="17">
        <v>3</v>
      </c>
      <c r="K22" s="17">
        <v>0.036</v>
      </c>
      <c r="L22" s="17">
        <v>20220129</v>
      </c>
      <c r="M22" s="17">
        <v>20220201</v>
      </c>
      <c r="N22" s="14"/>
      <c r="O22" s="24" t="s">
        <v>147</v>
      </c>
      <c r="P22" s="14">
        <v>3</v>
      </c>
      <c r="Q22" s="14">
        <v>3</v>
      </c>
      <c r="R22" s="21">
        <f t="shared" si="0"/>
        <v>360</v>
      </c>
      <c r="S22" s="24"/>
      <c r="T22" s="24" t="s">
        <v>147</v>
      </c>
      <c r="U22" s="14"/>
      <c r="V22" s="14"/>
      <c r="W22" s="14"/>
      <c r="X22" s="14"/>
      <c r="Y22" s="14"/>
      <c r="Z22" s="14"/>
      <c r="AA22" s="14"/>
      <c r="AB22" s="14"/>
      <c r="AC22" s="14"/>
    </row>
    <row r="23" customHeight="1" spans="1:29">
      <c r="A23" s="13">
        <f>MATCH(C23,'2021年11月-2022年3月旅行社组织国内游客在厦住宿补助'!C$5:C$39,0)</f>
        <v>10</v>
      </c>
      <c r="B23" s="48">
        <f>MATCH(C23,'2021年11月-2022年3月旅行社组织国内游客在厦住宿补助'!C$5:C$24,0)</f>
        <v>10</v>
      </c>
      <c r="C23" s="14" t="s">
        <v>30</v>
      </c>
      <c r="D23" s="49">
        <f>SUBTOTAL(3,E$7:E23)</f>
        <v>16</v>
      </c>
      <c r="E23" s="49" t="str">
        <f t="shared" si="1"/>
        <v>GD604DWB7H13</v>
      </c>
      <c r="F23" s="16" t="s">
        <v>178</v>
      </c>
      <c r="G23" s="16">
        <v>3</v>
      </c>
      <c r="H23" s="17" t="s">
        <v>179</v>
      </c>
      <c r="I23" s="17">
        <v>2</v>
      </c>
      <c r="J23" s="17">
        <v>1</v>
      </c>
      <c r="K23" s="17">
        <v>0.006</v>
      </c>
      <c r="L23" s="17">
        <v>20220130</v>
      </c>
      <c r="M23" s="17">
        <v>20220131</v>
      </c>
      <c r="N23" s="14"/>
      <c r="O23" s="24" t="s">
        <v>147</v>
      </c>
      <c r="P23" s="14">
        <v>2</v>
      </c>
      <c r="Q23" s="14">
        <v>1</v>
      </c>
      <c r="R23" s="21">
        <f t="shared" si="0"/>
        <v>60</v>
      </c>
      <c r="S23" s="24"/>
      <c r="T23" s="24" t="s">
        <v>147</v>
      </c>
      <c r="U23" s="14"/>
      <c r="V23" s="14"/>
      <c r="W23" s="14"/>
      <c r="X23" s="14"/>
      <c r="Y23" s="14"/>
      <c r="Z23" s="14"/>
      <c r="AA23" s="14"/>
      <c r="AB23" s="14"/>
      <c r="AC23" s="14"/>
    </row>
    <row r="24" customHeight="1" spans="1:29">
      <c r="A24" s="13">
        <f>MATCH(C24,'2021年11月-2022年3月旅行社组织国内游客在厦住宿补助'!C$5:C$39,0)</f>
        <v>10</v>
      </c>
      <c r="B24" s="48">
        <f>MATCH(C24,'2021年11月-2022年3月旅行社组织国内游客在厦住宿补助'!C$5:C$24,0)</f>
        <v>10</v>
      </c>
      <c r="C24" s="14" t="s">
        <v>30</v>
      </c>
      <c r="D24" s="49">
        <f>SUBTOTAL(3,E$7:E24)</f>
        <v>17</v>
      </c>
      <c r="E24" s="49" t="str">
        <f t="shared" si="1"/>
        <v>GD57R438S802</v>
      </c>
      <c r="F24" s="16" t="s">
        <v>180</v>
      </c>
      <c r="G24" s="16">
        <v>3</v>
      </c>
      <c r="H24" s="17" t="s">
        <v>176</v>
      </c>
      <c r="I24" s="17">
        <v>1</v>
      </c>
      <c r="J24" s="17">
        <v>3</v>
      </c>
      <c r="K24" s="17">
        <v>0.012</v>
      </c>
      <c r="L24" s="17">
        <v>20220202</v>
      </c>
      <c r="M24" s="17">
        <v>20220205</v>
      </c>
      <c r="N24" s="14"/>
      <c r="O24" s="24" t="s">
        <v>147</v>
      </c>
      <c r="P24" s="14">
        <v>1</v>
      </c>
      <c r="Q24" s="14">
        <v>3</v>
      </c>
      <c r="R24" s="21">
        <f t="shared" si="0"/>
        <v>120</v>
      </c>
      <c r="S24" s="24"/>
      <c r="T24" s="24" t="s">
        <v>147</v>
      </c>
      <c r="U24" s="14"/>
      <c r="V24" s="14"/>
      <c r="W24" s="14"/>
      <c r="X24" s="14"/>
      <c r="Y24" s="14"/>
      <c r="Z24" s="14"/>
      <c r="AA24" s="14"/>
      <c r="AB24" s="14"/>
      <c r="AC24" s="14"/>
    </row>
    <row r="25" customHeight="1" spans="1:29">
      <c r="A25" s="13">
        <f>MATCH(C25,'2021年11月-2022年3月旅行社组织国内游客在厦住宿补助'!C$5:C$39,0)</f>
        <v>10</v>
      </c>
      <c r="B25" s="48">
        <f>MATCH(C25,'2021年11月-2022年3月旅行社组织国内游客在厦住宿补助'!C$5:C$24,0)</f>
        <v>10</v>
      </c>
      <c r="C25" s="14" t="s">
        <v>30</v>
      </c>
      <c r="D25" s="49">
        <f>SUBTOTAL(3,E$7:E25)</f>
        <v>18</v>
      </c>
      <c r="E25" s="49" t="str">
        <f t="shared" si="1"/>
        <v>GD86AACVGR05</v>
      </c>
      <c r="F25" s="16" t="s">
        <v>181</v>
      </c>
      <c r="G25" s="16">
        <v>2</v>
      </c>
      <c r="H25" s="17" t="s">
        <v>176</v>
      </c>
      <c r="I25" s="17">
        <v>1</v>
      </c>
      <c r="J25" s="17">
        <v>4</v>
      </c>
      <c r="K25" s="17">
        <v>0.012</v>
      </c>
      <c r="L25" s="17">
        <v>20220223</v>
      </c>
      <c r="M25" s="17">
        <v>20220227</v>
      </c>
      <c r="N25" s="14"/>
      <c r="O25" s="24" t="s">
        <v>147</v>
      </c>
      <c r="P25" s="14">
        <v>1</v>
      </c>
      <c r="Q25" s="14">
        <v>4</v>
      </c>
      <c r="R25" s="21">
        <f t="shared" si="0"/>
        <v>120</v>
      </c>
      <c r="S25" s="24"/>
      <c r="T25" s="24" t="s">
        <v>147</v>
      </c>
      <c r="U25" s="14"/>
      <c r="V25" s="14"/>
      <c r="W25" s="14"/>
      <c r="X25" s="14"/>
      <c r="Y25" s="14"/>
      <c r="Z25" s="14"/>
      <c r="AA25" s="14"/>
      <c r="AB25" s="14"/>
      <c r="AC25" s="14"/>
    </row>
    <row r="26" customHeight="1" spans="1:29">
      <c r="A26" s="13">
        <f>MATCH(C26,'2021年11月-2022年3月旅行社组织国内游客在厦住宿补助'!C$5:C$39,0)</f>
        <v>10</v>
      </c>
      <c r="B26" s="48">
        <f>MATCH(C26,'2021年11月-2022年3月旅行社组织国内游客在厦住宿补助'!C$5:C$24,0)</f>
        <v>10</v>
      </c>
      <c r="C26" s="14" t="s">
        <v>30</v>
      </c>
      <c r="D26" s="49">
        <f>SUBTOTAL(3,E$7:E26)</f>
        <v>19</v>
      </c>
      <c r="E26" s="49" t="str">
        <f t="shared" si="1"/>
        <v>GD518FU0LX97</v>
      </c>
      <c r="F26" s="16" t="s">
        <v>182</v>
      </c>
      <c r="G26" s="16">
        <v>2</v>
      </c>
      <c r="H26" s="17" t="s">
        <v>183</v>
      </c>
      <c r="I26" s="17">
        <v>1</v>
      </c>
      <c r="J26" s="17">
        <v>4</v>
      </c>
      <c r="K26" s="17">
        <v>0.012</v>
      </c>
      <c r="L26" s="17">
        <v>20220220</v>
      </c>
      <c r="M26" s="17">
        <v>20220224</v>
      </c>
      <c r="N26" s="14"/>
      <c r="O26" s="24" t="s">
        <v>147</v>
      </c>
      <c r="P26" s="14">
        <v>1</v>
      </c>
      <c r="Q26" s="14">
        <v>4</v>
      </c>
      <c r="R26" s="21">
        <f t="shared" si="0"/>
        <v>120</v>
      </c>
      <c r="S26" s="24"/>
      <c r="T26" s="24" t="s">
        <v>147</v>
      </c>
      <c r="U26" s="14"/>
      <c r="V26" s="14"/>
      <c r="W26" s="14"/>
      <c r="X26" s="14"/>
      <c r="Y26" s="14"/>
      <c r="Z26" s="14"/>
      <c r="AA26" s="14"/>
      <c r="AB26" s="14"/>
      <c r="AC26" s="14"/>
    </row>
    <row r="27" customHeight="1" spans="1:29">
      <c r="A27" s="13">
        <f>MATCH(C27,'2021年11月-2022年3月旅行社组织国内游客在厦住宿补助'!C$5:C$39,0)</f>
        <v>10</v>
      </c>
      <c r="B27" s="48">
        <f>MATCH(C27,'2021年11月-2022年3月旅行社组织国内游客在厦住宿补助'!C$5:C$24,0)</f>
        <v>10</v>
      </c>
      <c r="C27" s="14" t="s">
        <v>30</v>
      </c>
      <c r="D27" s="49">
        <f>SUBTOTAL(3,E$7:E27)</f>
        <v>20</v>
      </c>
      <c r="E27" s="49" t="str">
        <f t="shared" si="1"/>
        <v>GD737U1DCI03</v>
      </c>
      <c r="F27" s="16" t="s">
        <v>184</v>
      </c>
      <c r="G27" s="16">
        <v>2</v>
      </c>
      <c r="H27" s="17" t="s">
        <v>183</v>
      </c>
      <c r="I27" s="17">
        <v>1</v>
      </c>
      <c r="J27" s="17">
        <v>5</v>
      </c>
      <c r="K27" s="17">
        <v>0.012</v>
      </c>
      <c r="L27" s="17">
        <v>20220301</v>
      </c>
      <c r="M27" s="17">
        <v>20220306</v>
      </c>
      <c r="N27" s="14"/>
      <c r="O27" s="24" t="s">
        <v>147</v>
      </c>
      <c r="P27" s="14">
        <v>1</v>
      </c>
      <c r="Q27" s="14">
        <v>5</v>
      </c>
      <c r="R27" s="21">
        <f t="shared" si="0"/>
        <v>120</v>
      </c>
      <c r="S27" s="24"/>
      <c r="T27" s="24" t="s">
        <v>147</v>
      </c>
      <c r="U27" s="14"/>
      <c r="V27" s="14"/>
      <c r="W27" s="14"/>
      <c r="X27" s="14"/>
      <c r="Y27" s="14"/>
      <c r="Z27" s="14"/>
      <c r="AA27" s="14"/>
      <c r="AB27" s="14"/>
      <c r="AC27" s="14"/>
    </row>
    <row r="28" customHeight="1" spans="1:29">
      <c r="A28" s="13">
        <f>MATCH(C28,'2021年11月-2022年3月旅行社组织国内游客在厦住宿补助'!C$5:C$39,0)</f>
        <v>10</v>
      </c>
      <c r="B28" s="48">
        <f>MATCH(C28,'2021年11月-2022年3月旅行社组织国内游客在厦住宿补助'!C$5:C$24,0)</f>
        <v>10</v>
      </c>
      <c r="C28" s="14" t="s">
        <v>30</v>
      </c>
      <c r="D28" s="49">
        <f>SUBTOTAL(3,E$7:E28)</f>
        <v>21</v>
      </c>
      <c r="E28" s="49" t="str">
        <f t="shared" si="1"/>
        <v>GD69LZ3C1572</v>
      </c>
      <c r="F28" s="16" t="s">
        <v>185</v>
      </c>
      <c r="G28" s="16">
        <v>2</v>
      </c>
      <c r="H28" s="17" t="s">
        <v>186</v>
      </c>
      <c r="I28" s="17">
        <v>2</v>
      </c>
      <c r="J28" s="17">
        <v>2</v>
      </c>
      <c r="K28" s="17">
        <v>0.014</v>
      </c>
      <c r="L28" s="17">
        <v>20220225</v>
      </c>
      <c r="M28" s="17">
        <v>20220227</v>
      </c>
      <c r="N28" s="14"/>
      <c r="O28" s="24" t="s">
        <v>147</v>
      </c>
      <c r="P28" s="14">
        <v>2</v>
      </c>
      <c r="Q28" s="14">
        <v>2</v>
      </c>
      <c r="R28" s="21">
        <f t="shared" si="0"/>
        <v>140</v>
      </c>
      <c r="S28" s="24"/>
      <c r="T28" s="24" t="s">
        <v>147</v>
      </c>
      <c r="U28" s="14"/>
      <c r="V28" s="14"/>
      <c r="W28" s="14"/>
      <c r="X28" s="14"/>
      <c r="Y28" s="14"/>
      <c r="Z28" s="14"/>
      <c r="AA28" s="14"/>
      <c r="AB28" s="14"/>
      <c r="AC28" s="14"/>
    </row>
    <row r="29" customHeight="1" spans="1:29">
      <c r="A29" s="13">
        <f>MATCH(C29,'2021年11月-2022年3月旅行社组织国内游客在厦住宿补助'!C$5:C$39,0)</f>
        <v>10</v>
      </c>
      <c r="B29" s="48">
        <f>MATCH(C29,'2021年11月-2022年3月旅行社组织国内游客在厦住宿补助'!C$5:C$24,0)</f>
        <v>10</v>
      </c>
      <c r="C29" s="14" t="s">
        <v>30</v>
      </c>
      <c r="D29" s="49">
        <f>SUBTOTAL(3,E$7:E29)</f>
        <v>22</v>
      </c>
      <c r="E29" s="49" t="str">
        <f t="shared" si="1"/>
        <v>GD73VR022428</v>
      </c>
      <c r="F29" s="16" t="s">
        <v>187</v>
      </c>
      <c r="G29" s="16">
        <v>77</v>
      </c>
      <c r="H29" s="17" t="s">
        <v>188</v>
      </c>
      <c r="I29" s="17">
        <v>41</v>
      </c>
      <c r="J29" s="17">
        <v>4</v>
      </c>
      <c r="K29" s="17">
        <v>0.314</v>
      </c>
      <c r="L29" s="17">
        <v>20220228</v>
      </c>
      <c r="M29" s="17">
        <v>20220304</v>
      </c>
      <c r="N29" s="14"/>
      <c r="O29" s="24" t="s">
        <v>147</v>
      </c>
      <c r="P29" s="14">
        <v>41</v>
      </c>
      <c r="Q29" s="14">
        <v>4</v>
      </c>
      <c r="R29" s="21">
        <v>3140</v>
      </c>
      <c r="S29" s="24"/>
      <c r="T29" s="24" t="s">
        <v>147</v>
      </c>
      <c r="U29" s="14"/>
      <c r="V29" s="14"/>
      <c r="W29" s="14"/>
      <c r="X29" s="14"/>
      <c r="Y29" s="14"/>
      <c r="Z29" s="14"/>
      <c r="AA29" s="14"/>
      <c r="AB29" s="14"/>
      <c r="AC29" s="14"/>
    </row>
    <row r="30" customHeight="1" spans="1:29">
      <c r="A30" s="13">
        <f>MATCH(C30,'2021年11月-2022年3月旅行社组织国内游客在厦住宿补助'!C$5:C$39,0)</f>
        <v>10</v>
      </c>
      <c r="B30" s="48">
        <f>MATCH(C30,'2021年11月-2022年3月旅行社组织国内游客在厦住宿补助'!C$5:C$24,0)</f>
        <v>10</v>
      </c>
      <c r="C30" s="14" t="s">
        <v>30</v>
      </c>
      <c r="D30" s="49">
        <f>SUBTOTAL(3,E$7:E30)</f>
        <v>23</v>
      </c>
      <c r="E30" s="49" t="str">
        <f t="shared" si="1"/>
        <v>GD76PRZILF14</v>
      </c>
      <c r="F30" s="16" t="s">
        <v>189</v>
      </c>
      <c r="G30" s="16">
        <v>5</v>
      </c>
      <c r="H30" s="17" t="s">
        <v>190</v>
      </c>
      <c r="I30" s="17">
        <v>3</v>
      </c>
      <c r="J30" s="17">
        <v>3</v>
      </c>
      <c r="K30" s="17">
        <v>0.026</v>
      </c>
      <c r="L30" s="17">
        <v>20220303</v>
      </c>
      <c r="M30" s="17">
        <v>20220306</v>
      </c>
      <c r="N30" s="14"/>
      <c r="O30" s="24" t="s">
        <v>147</v>
      </c>
      <c r="P30" s="14">
        <v>3</v>
      </c>
      <c r="Q30" s="14">
        <v>3</v>
      </c>
      <c r="R30" s="21">
        <v>260</v>
      </c>
      <c r="S30" s="24"/>
      <c r="T30" s="24" t="s">
        <v>147</v>
      </c>
      <c r="U30" s="14"/>
      <c r="V30" s="14"/>
      <c r="W30" s="14"/>
      <c r="X30" s="14"/>
      <c r="Y30" s="14"/>
      <c r="Z30" s="14"/>
      <c r="AA30" s="14"/>
      <c r="AB30" s="14"/>
      <c r="AC30" s="14"/>
    </row>
    <row r="31" customHeight="1" spans="1:29">
      <c r="A31" s="13">
        <f>MATCH(C31,'2021年11月-2022年3月旅行社组织国内游客在厦住宿补助'!C$5:C$39,0)</f>
        <v>10</v>
      </c>
      <c r="B31" s="48">
        <f>MATCH(C31,'2021年11月-2022年3月旅行社组织国内游客在厦住宿补助'!C$5:C$24,0)</f>
        <v>10</v>
      </c>
      <c r="C31" s="14" t="s">
        <v>30</v>
      </c>
      <c r="D31" s="49">
        <f>SUBTOTAL(3,E$7:E31)</f>
        <v>24</v>
      </c>
      <c r="E31" s="49" t="str">
        <f t="shared" si="1"/>
        <v>GD96M650XZ45</v>
      </c>
      <c r="F31" s="16" t="s">
        <v>191</v>
      </c>
      <c r="G31" s="16">
        <v>4</v>
      </c>
      <c r="H31" s="17" t="s">
        <v>186</v>
      </c>
      <c r="I31" s="17">
        <v>2</v>
      </c>
      <c r="J31" s="17">
        <v>1</v>
      </c>
      <c r="K31" s="17">
        <v>0.012</v>
      </c>
      <c r="L31" s="17">
        <v>20220307</v>
      </c>
      <c r="M31" s="17">
        <v>20220308</v>
      </c>
      <c r="N31" s="14"/>
      <c r="O31" s="24" t="s">
        <v>147</v>
      </c>
      <c r="P31" s="14">
        <v>2</v>
      </c>
      <c r="Q31" s="14">
        <v>1</v>
      </c>
      <c r="R31" s="14">
        <f t="shared" si="0"/>
        <v>60</v>
      </c>
      <c r="S31" s="24"/>
      <c r="T31" s="24" t="s">
        <v>147</v>
      </c>
      <c r="U31" s="14"/>
      <c r="V31" s="14"/>
      <c r="W31" s="14"/>
      <c r="X31" s="14"/>
      <c r="Y31" s="14"/>
      <c r="Z31" s="14"/>
      <c r="AA31" s="14"/>
      <c r="AB31" s="14"/>
      <c r="AC31" s="14"/>
    </row>
    <row r="32" customHeight="1" spans="1:29">
      <c r="A32" s="13">
        <f>MATCH(C32,'2021年11月-2022年3月旅行社组织国内游客在厦住宿补助'!C$5:C$39,0)</f>
        <v>10</v>
      </c>
      <c r="B32" s="48">
        <f>MATCH(C32,'2021年11月-2022年3月旅行社组织国内游客在厦住宿补助'!C$5:C$24,0)</f>
        <v>10</v>
      </c>
      <c r="C32" s="14" t="s">
        <v>30</v>
      </c>
      <c r="D32" s="49">
        <f>SUBTOTAL(3,E$7:E32)</f>
        <v>25</v>
      </c>
      <c r="E32" s="49" t="str">
        <f t="shared" si="1"/>
        <v>GD95U36PWR50</v>
      </c>
      <c r="F32" s="16" t="s">
        <v>192</v>
      </c>
      <c r="G32" s="16">
        <v>4</v>
      </c>
      <c r="H32" s="17" t="s">
        <v>176</v>
      </c>
      <c r="I32" s="17">
        <v>2</v>
      </c>
      <c r="J32" s="17">
        <v>4</v>
      </c>
      <c r="K32" s="17">
        <v>0.024</v>
      </c>
      <c r="L32" s="17">
        <v>20220308</v>
      </c>
      <c r="M32" s="17">
        <v>20220312</v>
      </c>
      <c r="N32" s="14"/>
      <c r="O32" s="24" t="s">
        <v>147</v>
      </c>
      <c r="P32" s="14">
        <v>2</v>
      </c>
      <c r="Q32" s="14">
        <v>4</v>
      </c>
      <c r="R32" s="14">
        <f t="shared" si="0"/>
        <v>240</v>
      </c>
      <c r="S32" s="24"/>
      <c r="T32" s="24" t="s">
        <v>147</v>
      </c>
      <c r="U32" s="14"/>
      <c r="V32" s="14"/>
      <c r="W32" s="14"/>
      <c r="X32" s="14"/>
      <c r="Y32" s="14"/>
      <c r="Z32" s="14"/>
      <c r="AA32" s="14"/>
      <c r="AB32" s="14"/>
      <c r="AC32" s="14"/>
    </row>
    <row r="33" customHeight="1" spans="1:29">
      <c r="A33" s="13">
        <f>MATCH(C33,'2021年11月-2022年3月旅行社组织国内游客在厦住宿补助'!C$5:C$39,0)</f>
        <v>5</v>
      </c>
      <c r="B33" s="48">
        <f>MATCH(C33,'2021年11月-2022年3月旅行社组织国内游客在厦住宿补助'!C$5:C$24,0)</f>
        <v>5</v>
      </c>
      <c r="C33" s="14" t="s">
        <v>40</v>
      </c>
      <c r="D33" s="49">
        <f>SUBTOTAL(3,E$7:E33)</f>
        <v>26</v>
      </c>
      <c r="E33" s="49" t="str">
        <f t="shared" si="1"/>
        <v>GD46NAQL5C23</v>
      </c>
      <c r="F33" s="16" t="s">
        <v>193</v>
      </c>
      <c r="G33" s="16">
        <v>13</v>
      </c>
      <c r="H33" s="17" t="s">
        <v>194</v>
      </c>
      <c r="I33" s="17">
        <v>6</v>
      </c>
      <c r="J33" s="17">
        <v>3</v>
      </c>
      <c r="K33" s="17">
        <v>0.072</v>
      </c>
      <c r="L33" s="17">
        <v>20211030</v>
      </c>
      <c r="M33" s="17">
        <v>20211104</v>
      </c>
      <c r="N33" s="14" t="s">
        <v>164</v>
      </c>
      <c r="O33" s="24" t="s">
        <v>147</v>
      </c>
      <c r="P33" s="14">
        <v>6</v>
      </c>
      <c r="Q33" s="14">
        <v>3</v>
      </c>
      <c r="R33" s="14">
        <f t="shared" si="0"/>
        <v>720</v>
      </c>
      <c r="S33" s="24" t="s">
        <v>164</v>
      </c>
      <c r="T33" s="24" t="s">
        <v>147</v>
      </c>
      <c r="U33" s="14"/>
      <c r="V33" s="14"/>
      <c r="W33" s="14"/>
      <c r="X33" s="14"/>
      <c r="Y33" s="14"/>
      <c r="Z33" s="14"/>
      <c r="AA33" s="14"/>
      <c r="AB33" s="14"/>
      <c r="AC33" s="14"/>
    </row>
    <row r="34" customHeight="1" spans="1:29">
      <c r="A34" s="13">
        <f>MATCH(C34,'2021年11月-2022年3月旅行社组织国内游客在厦住宿补助'!C$5:C$39,0)</f>
        <v>5</v>
      </c>
      <c r="B34" s="48">
        <f>MATCH(C34,'2021年11月-2022年3月旅行社组织国内游客在厦住宿补助'!C$5:C$24,0)</f>
        <v>5</v>
      </c>
      <c r="C34" s="14" t="s">
        <v>40</v>
      </c>
      <c r="D34" s="49">
        <f>SUBTOTAL(3,E$7:E34)</f>
        <v>27</v>
      </c>
      <c r="E34" s="49" t="str">
        <f t="shared" si="1"/>
        <v>GD891NX0FT82</v>
      </c>
      <c r="F34" s="16" t="s">
        <v>195</v>
      </c>
      <c r="G34" s="16">
        <v>38</v>
      </c>
      <c r="H34" s="17" t="s">
        <v>196</v>
      </c>
      <c r="I34" s="17">
        <v>20</v>
      </c>
      <c r="J34" s="17">
        <v>3</v>
      </c>
      <c r="K34" s="17">
        <v>0.24</v>
      </c>
      <c r="L34" s="17">
        <v>20211215</v>
      </c>
      <c r="M34" s="17">
        <v>20211219</v>
      </c>
      <c r="N34" s="14" t="s">
        <v>197</v>
      </c>
      <c r="O34" s="24" t="s">
        <v>147</v>
      </c>
      <c r="P34" s="14">
        <v>20</v>
      </c>
      <c r="Q34" s="14">
        <v>3</v>
      </c>
      <c r="R34" s="21">
        <f>18*70+2*120</f>
        <v>1500</v>
      </c>
      <c r="S34" s="24" t="s">
        <v>197</v>
      </c>
      <c r="T34" s="24" t="s">
        <v>147</v>
      </c>
      <c r="U34" s="14"/>
      <c r="V34" s="14"/>
      <c r="W34" s="14"/>
      <c r="X34" s="14"/>
      <c r="Y34" s="14"/>
      <c r="Z34" s="14"/>
      <c r="AA34" s="14"/>
      <c r="AB34" s="14"/>
      <c r="AC34" s="14"/>
    </row>
    <row r="35" customHeight="1" spans="1:29">
      <c r="A35" s="13">
        <f>MATCH(C35,'2021年11月-2022年3月旅行社组织国内游客在厦住宿补助'!C$5:C$39,0)</f>
        <v>5</v>
      </c>
      <c r="B35" s="48">
        <f>MATCH(C35,'2021年11月-2022年3月旅行社组织国内游客在厦住宿补助'!C$5:C$24,0)</f>
        <v>5</v>
      </c>
      <c r="C35" s="14" t="s">
        <v>40</v>
      </c>
      <c r="D35" s="49">
        <f>SUBTOTAL(3,E$7:E35)</f>
        <v>28</v>
      </c>
      <c r="E35" s="49" t="str">
        <f t="shared" si="1"/>
        <v>GD25LJB7A837</v>
      </c>
      <c r="F35" s="16" t="s">
        <v>198</v>
      </c>
      <c r="G35" s="16">
        <v>61</v>
      </c>
      <c r="H35" s="17" t="s">
        <v>199</v>
      </c>
      <c r="I35" s="17">
        <v>27</v>
      </c>
      <c r="J35" s="17">
        <v>3</v>
      </c>
      <c r="K35" s="17">
        <v>0.324</v>
      </c>
      <c r="L35" s="17">
        <v>20211126</v>
      </c>
      <c r="M35" s="17">
        <v>20211202</v>
      </c>
      <c r="N35" s="14" t="s">
        <v>200</v>
      </c>
      <c r="O35" s="24" t="s">
        <v>147</v>
      </c>
      <c r="P35" s="14">
        <v>27</v>
      </c>
      <c r="Q35" s="14">
        <v>3</v>
      </c>
      <c r="R35" s="14">
        <f t="shared" si="0"/>
        <v>3240</v>
      </c>
      <c r="S35" s="24"/>
      <c r="T35" s="24" t="s">
        <v>147</v>
      </c>
      <c r="U35" s="14"/>
      <c r="V35" s="14"/>
      <c r="W35" s="14"/>
      <c r="X35" s="14"/>
      <c r="Y35" s="14"/>
      <c r="Z35" s="14"/>
      <c r="AA35" s="14"/>
      <c r="AB35" s="14"/>
      <c r="AC35" s="14"/>
    </row>
    <row r="36" customHeight="1" spans="1:29">
      <c r="A36" s="13">
        <f>MATCH(C36,'2021年11月-2022年3月旅行社组织国内游客在厦住宿补助'!C$5:C$39,0)</f>
        <v>5</v>
      </c>
      <c r="B36" s="48">
        <f>MATCH(C36,'2021年11月-2022年3月旅行社组织国内游客在厦住宿补助'!C$5:C$24,0)</f>
        <v>5</v>
      </c>
      <c r="C36" s="14" t="s">
        <v>40</v>
      </c>
      <c r="D36" s="49">
        <f>SUBTOTAL(3,E$7:E36)</f>
        <v>29</v>
      </c>
      <c r="E36" s="49" t="str">
        <f t="shared" si="1"/>
        <v>GD76T1ZM2G60</v>
      </c>
      <c r="F36" s="16" t="s">
        <v>201</v>
      </c>
      <c r="G36" s="16">
        <v>23</v>
      </c>
      <c r="H36" s="17" t="s">
        <v>202</v>
      </c>
      <c r="I36" s="17">
        <v>12</v>
      </c>
      <c r="J36" s="17">
        <v>3</v>
      </c>
      <c r="K36" s="17">
        <v>0.144</v>
      </c>
      <c r="L36" s="17">
        <v>20211223</v>
      </c>
      <c r="M36" s="17">
        <v>20211226</v>
      </c>
      <c r="N36" s="14"/>
      <c r="O36" s="24" t="s">
        <v>147</v>
      </c>
      <c r="P36" s="14">
        <v>12</v>
      </c>
      <c r="Q36" s="14">
        <v>3</v>
      </c>
      <c r="R36" s="14">
        <f t="shared" si="0"/>
        <v>1440</v>
      </c>
      <c r="S36" s="24"/>
      <c r="T36" s="24" t="s">
        <v>147</v>
      </c>
      <c r="U36" s="14"/>
      <c r="V36" s="14"/>
      <c r="W36" s="14"/>
      <c r="X36" s="14"/>
      <c r="Y36" s="14"/>
      <c r="Z36" s="14"/>
      <c r="AA36" s="14"/>
      <c r="AB36" s="14"/>
      <c r="AC36" s="14"/>
    </row>
    <row r="37" ht="17.4" customHeight="1" spans="1:29">
      <c r="A37" s="13">
        <f>MATCH(C37,'2021年11月-2022年3月旅行社组织国内游客在厦住宿补助'!C$5:C$39,0)</f>
        <v>5</v>
      </c>
      <c r="B37" s="48">
        <f>MATCH(C37,'2021年11月-2022年3月旅行社组织国内游客在厦住宿补助'!C$5:C$24,0)</f>
        <v>5</v>
      </c>
      <c r="C37" s="14" t="s">
        <v>40</v>
      </c>
      <c r="D37" s="49">
        <f>SUBTOTAL(3,E$7:E37)</f>
        <v>30</v>
      </c>
      <c r="E37" s="49" t="str">
        <f t="shared" si="1"/>
        <v>GD70R88ECY15</v>
      </c>
      <c r="F37" s="16" t="s">
        <v>203</v>
      </c>
      <c r="G37" s="16">
        <v>35</v>
      </c>
      <c r="H37" s="17" t="s">
        <v>202</v>
      </c>
      <c r="I37" s="17">
        <v>18</v>
      </c>
      <c r="J37" s="17">
        <v>3</v>
      </c>
      <c r="K37" s="17">
        <v>0.216</v>
      </c>
      <c r="L37" s="17">
        <v>20211228</v>
      </c>
      <c r="M37" s="17">
        <v>20211231</v>
      </c>
      <c r="N37" s="14"/>
      <c r="O37" s="24" t="s">
        <v>147</v>
      </c>
      <c r="P37" s="14">
        <v>18</v>
      </c>
      <c r="Q37" s="14">
        <v>3</v>
      </c>
      <c r="R37" s="14">
        <f t="shared" si="0"/>
        <v>2160</v>
      </c>
      <c r="S37" s="24"/>
      <c r="T37" s="24" t="s">
        <v>147</v>
      </c>
      <c r="U37" s="14"/>
      <c r="V37" s="14"/>
      <c r="W37" s="14"/>
      <c r="X37" s="14"/>
      <c r="Y37" s="14"/>
      <c r="Z37" s="14"/>
      <c r="AA37" s="14"/>
      <c r="AB37" s="14"/>
      <c r="AC37" s="14"/>
    </row>
    <row r="38" customHeight="1" spans="1:29">
      <c r="A38" s="13">
        <f>MATCH(C38,'2021年11月-2022年3月旅行社组织国内游客在厦住宿补助'!C$5:C$39,0)</f>
        <v>5</v>
      </c>
      <c r="B38" s="48">
        <f>MATCH(C38,'2021年11月-2022年3月旅行社组织国内游客在厦住宿补助'!C$5:C$24,0)</f>
        <v>5</v>
      </c>
      <c r="C38" s="14" t="s">
        <v>40</v>
      </c>
      <c r="D38" s="49">
        <f>SUBTOTAL(3,E$7:E38)</f>
        <v>31</v>
      </c>
      <c r="E38" s="49" t="str">
        <f t="shared" si="1"/>
        <v>GD882LD9N826</v>
      </c>
      <c r="F38" s="16" t="s">
        <v>204</v>
      </c>
      <c r="G38" s="16">
        <v>16</v>
      </c>
      <c r="H38" s="17" t="s">
        <v>202</v>
      </c>
      <c r="I38" s="17">
        <v>8</v>
      </c>
      <c r="J38" s="17">
        <v>3</v>
      </c>
      <c r="K38" s="17">
        <v>0.096</v>
      </c>
      <c r="L38" s="17">
        <v>20211231</v>
      </c>
      <c r="M38" s="17">
        <v>20220104</v>
      </c>
      <c r="N38" s="14"/>
      <c r="O38" s="24" t="s">
        <v>147</v>
      </c>
      <c r="P38" s="14">
        <v>8</v>
      </c>
      <c r="Q38" s="14">
        <v>3</v>
      </c>
      <c r="R38" s="14">
        <f t="shared" si="0"/>
        <v>960</v>
      </c>
      <c r="S38" s="24"/>
      <c r="T38" s="24" t="s">
        <v>147</v>
      </c>
      <c r="U38" s="14"/>
      <c r="V38" s="14"/>
      <c r="W38" s="14"/>
      <c r="X38" s="14"/>
      <c r="Y38" s="14"/>
      <c r="Z38" s="14"/>
      <c r="AA38" s="14"/>
      <c r="AB38" s="14"/>
      <c r="AC38" s="14"/>
    </row>
    <row r="39" customHeight="1" spans="1:29">
      <c r="A39" s="13">
        <f>MATCH(C39,'2021年11月-2022年3月旅行社组织国内游客在厦住宿补助'!C$5:C$39,0)</f>
        <v>5</v>
      </c>
      <c r="B39" s="48">
        <f>MATCH(C39,'2021年11月-2022年3月旅行社组织国内游客在厦住宿补助'!C$5:C$24,0)</f>
        <v>5</v>
      </c>
      <c r="C39" s="14" t="s">
        <v>40</v>
      </c>
      <c r="D39" s="49">
        <f>SUBTOTAL(3,E$7:E39)</f>
        <v>32</v>
      </c>
      <c r="E39" s="49" t="str">
        <f t="shared" si="1"/>
        <v>GD070Y9JH885</v>
      </c>
      <c r="F39" s="16" t="s">
        <v>205</v>
      </c>
      <c r="G39" s="16">
        <v>22</v>
      </c>
      <c r="H39" s="17" t="s">
        <v>206</v>
      </c>
      <c r="I39" s="17">
        <v>11</v>
      </c>
      <c r="J39" s="17">
        <v>3</v>
      </c>
      <c r="K39" s="17">
        <v>0.132</v>
      </c>
      <c r="L39" s="17">
        <v>20220105</v>
      </c>
      <c r="M39" s="17">
        <v>20220108</v>
      </c>
      <c r="N39" s="14"/>
      <c r="O39" s="24" t="s">
        <v>147</v>
      </c>
      <c r="P39" s="14">
        <v>11</v>
      </c>
      <c r="Q39" s="14">
        <v>3</v>
      </c>
      <c r="R39" s="14">
        <f t="shared" si="0"/>
        <v>1320</v>
      </c>
      <c r="S39" s="24"/>
      <c r="T39" s="24" t="s">
        <v>147</v>
      </c>
      <c r="U39" s="14"/>
      <c r="V39" s="14"/>
      <c r="W39" s="14"/>
      <c r="X39" s="14"/>
      <c r="Y39" s="14"/>
      <c r="Z39" s="14"/>
      <c r="AA39" s="14"/>
      <c r="AB39" s="14"/>
      <c r="AC39" s="14"/>
    </row>
    <row r="40" customHeight="1" spans="1:29">
      <c r="A40" s="13">
        <f>MATCH(C40,'2021年11月-2022年3月旅行社组织国内游客在厦住宿补助'!C$5:C$39,0)</f>
        <v>5</v>
      </c>
      <c r="B40" s="48">
        <f>MATCH(C40,'2021年11月-2022年3月旅行社组织国内游客在厦住宿补助'!C$5:C$24,0)</f>
        <v>5</v>
      </c>
      <c r="C40" s="14" t="s">
        <v>40</v>
      </c>
      <c r="D40" s="49">
        <f>SUBTOTAL(3,E$7:E40)</f>
        <v>33</v>
      </c>
      <c r="E40" s="49" t="str">
        <f t="shared" si="1"/>
        <v>GD31Y3AUQT82</v>
      </c>
      <c r="F40" s="16" t="s">
        <v>207</v>
      </c>
      <c r="G40" s="16">
        <v>16</v>
      </c>
      <c r="H40" s="17" t="s">
        <v>208</v>
      </c>
      <c r="I40" s="17">
        <v>16</v>
      </c>
      <c r="J40" s="17">
        <v>3</v>
      </c>
      <c r="K40" s="17">
        <v>0.192</v>
      </c>
      <c r="L40" s="17">
        <v>20220113</v>
      </c>
      <c r="M40" s="17">
        <v>20220117</v>
      </c>
      <c r="N40" s="14"/>
      <c r="O40" s="24" t="s">
        <v>147</v>
      </c>
      <c r="P40" s="14">
        <v>16</v>
      </c>
      <c r="Q40" s="14">
        <v>3</v>
      </c>
      <c r="R40" s="14">
        <f t="shared" si="0"/>
        <v>1920</v>
      </c>
      <c r="S40" s="24"/>
      <c r="T40" s="24" t="s">
        <v>147</v>
      </c>
      <c r="U40" s="14"/>
      <c r="V40" s="14"/>
      <c r="W40" s="14"/>
      <c r="X40" s="14"/>
      <c r="Y40" s="14"/>
      <c r="Z40" s="14"/>
      <c r="AA40" s="14"/>
      <c r="AB40" s="14"/>
      <c r="AC40" s="14"/>
    </row>
    <row r="41" customHeight="1" spans="1:29">
      <c r="A41" s="13">
        <f>MATCH(C41,'2021年11月-2022年3月旅行社组织国内游客在厦住宿补助'!C$5:C$39,0)</f>
        <v>5</v>
      </c>
      <c r="B41" s="48">
        <f>MATCH(C41,'2021年11月-2022年3月旅行社组织国内游客在厦住宿补助'!C$5:C$24,0)</f>
        <v>5</v>
      </c>
      <c r="C41" s="14" t="s">
        <v>40</v>
      </c>
      <c r="D41" s="49">
        <f>SUBTOTAL(3,E$7:E41)</f>
        <v>34</v>
      </c>
      <c r="E41" s="49" t="str">
        <f t="shared" si="1"/>
        <v>GD03IUT8YI64</v>
      </c>
      <c r="F41" s="16" t="s">
        <v>209</v>
      </c>
      <c r="G41" s="16">
        <v>53</v>
      </c>
      <c r="H41" s="17" t="s">
        <v>210</v>
      </c>
      <c r="I41" s="17">
        <v>27</v>
      </c>
      <c r="J41" s="17">
        <v>2</v>
      </c>
      <c r="K41" s="17">
        <v>0.189</v>
      </c>
      <c r="L41" s="17">
        <v>20220108</v>
      </c>
      <c r="M41" s="17">
        <v>20220111</v>
      </c>
      <c r="N41" s="14"/>
      <c r="O41" s="24" t="s">
        <v>147</v>
      </c>
      <c r="P41" s="14">
        <v>25</v>
      </c>
      <c r="Q41" s="14">
        <v>2</v>
      </c>
      <c r="R41" s="14">
        <f t="shared" si="0"/>
        <v>1750</v>
      </c>
      <c r="S41" s="24"/>
      <c r="T41" s="24" t="s">
        <v>147</v>
      </c>
      <c r="U41" s="14"/>
      <c r="V41" s="14"/>
      <c r="W41" s="14"/>
      <c r="X41" s="14"/>
      <c r="Y41" s="14"/>
      <c r="Z41" s="14"/>
      <c r="AA41" s="14"/>
      <c r="AB41" s="14"/>
      <c r="AC41" s="14"/>
    </row>
    <row r="42" customHeight="1" spans="1:29">
      <c r="A42" s="13">
        <f>MATCH(C42,'2021年11月-2022年3月旅行社组织国内游客在厦住宿补助'!C$5:C$39,0)</f>
        <v>5</v>
      </c>
      <c r="B42" s="48">
        <f>MATCH(C42,'2021年11月-2022年3月旅行社组织国内游客在厦住宿补助'!C$5:C$24,0)</f>
        <v>5</v>
      </c>
      <c r="C42" s="14" t="s">
        <v>40</v>
      </c>
      <c r="D42" s="49">
        <f>SUBTOTAL(3,E$7:E42)</f>
        <v>35</v>
      </c>
      <c r="E42" s="49" t="str">
        <f t="shared" si="1"/>
        <v>GD33VKPLQ837</v>
      </c>
      <c r="F42" s="16" t="s">
        <v>211</v>
      </c>
      <c r="G42" s="16">
        <v>5</v>
      </c>
      <c r="H42" s="17" t="s">
        <v>212</v>
      </c>
      <c r="I42" s="17">
        <v>4</v>
      </c>
      <c r="J42" s="17">
        <v>2</v>
      </c>
      <c r="K42" s="17">
        <v>0.028</v>
      </c>
      <c r="L42" s="17">
        <v>20220123</v>
      </c>
      <c r="M42" s="17">
        <v>20220124</v>
      </c>
      <c r="N42" s="14"/>
      <c r="O42" s="24" t="s">
        <v>147</v>
      </c>
      <c r="P42" s="14">
        <v>4</v>
      </c>
      <c r="Q42" s="14">
        <v>2</v>
      </c>
      <c r="R42" s="14">
        <f t="shared" si="0"/>
        <v>280</v>
      </c>
      <c r="S42" s="24"/>
      <c r="T42" s="24" t="s">
        <v>147</v>
      </c>
      <c r="U42" s="14"/>
      <c r="V42" s="14"/>
      <c r="W42" s="14"/>
      <c r="X42" s="14"/>
      <c r="Y42" s="14"/>
      <c r="Z42" s="14"/>
      <c r="AA42" s="14"/>
      <c r="AB42" s="14"/>
      <c r="AC42" s="14"/>
    </row>
    <row r="43" customHeight="1" spans="1:29">
      <c r="A43" s="13">
        <f>MATCH(C43,'2021年11月-2022年3月旅行社组织国内游客在厦住宿补助'!C$5:C$39,0)</f>
        <v>5</v>
      </c>
      <c r="B43" s="48">
        <f>MATCH(C43,'2021年11月-2022年3月旅行社组织国内游客在厦住宿补助'!C$5:C$24,0)</f>
        <v>5</v>
      </c>
      <c r="C43" s="14" t="s">
        <v>40</v>
      </c>
      <c r="D43" s="49">
        <f>SUBTOTAL(3,E$7:E43)</f>
        <v>36</v>
      </c>
      <c r="E43" s="49" t="str">
        <f t="shared" si="1"/>
        <v>GD336Z7ZZ595</v>
      </c>
      <c r="F43" s="16" t="s">
        <v>213</v>
      </c>
      <c r="G43" s="16">
        <v>4</v>
      </c>
      <c r="H43" s="17" t="s">
        <v>202</v>
      </c>
      <c r="I43" s="17">
        <v>2</v>
      </c>
      <c r="J43" s="17">
        <v>1</v>
      </c>
      <c r="K43" s="17">
        <v>0.006</v>
      </c>
      <c r="L43" s="17">
        <v>20220219</v>
      </c>
      <c r="M43" s="17">
        <v>20220220</v>
      </c>
      <c r="N43" s="14"/>
      <c r="O43" s="24" t="s">
        <v>147</v>
      </c>
      <c r="P43" s="14">
        <v>2</v>
      </c>
      <c r="Q43" s="14">
        <v>1</v>
      </c>
      <c r="R43" s="14">
        <f t="shared" si="0"/>
        <v>60</v>
      </c>
      <c r="S43" s="24"/>
      <c r="T43" s="24" t="s">
        <v>147</v>
      </c>
      <c r="U43" s="14"/>
      <c r="V43" s="14"/>
      <c r="W43" s="14"/>
      <c r="X43" s="14"/>
      <c r="Y43" s="14"/>
      <c r="Z43" s="14"/>
      <c r="AA43" s="14"/>
      <c r="AB43" s="14"/>
      <c r="AC43" s="14"/>
    </row>
    <row r="44" customHeight="1" spans="1:29">
      <c r="A44" s="13">
        <f>MATCH(C44,'2021年11月-2022年3月旅行社组织国内游客在厦住宿补助'!C$5:C$39,0)</f>
        <v>5</v>
      </c>
      <c r="B44" s="48">
        <f>MATCH(C44,'2021年11月-2022年3月旅行社组织国内游客在厦住宿补助'!C$5:C$24,0)</f>
        <v>5</v>
      </c>
      <c r="C44" s="14" t="s">
        <v>40</v>
      </c>
      <c r="D44" s="49">
        <f>SUBTOTAL(3,E$7:E44)</f>
        <v>37</v>
      </c>
      <c r="E44" s="49" t="str">
        <f t="shared" si="1"/>
        <v>GD79ZWGV8S41</v>
      </c>
      <c r="F44" s="16" t="s">
        <v>214</v>
      </c>
      <c r="G44" s="16">
        <v>15</v>
      </c>
      <c r="H44" s="17" t="s">
        <v>194</v>
      </c>
      <c r="I44" s="17">
        <v>8</v>
      </c>
      <c r="J44" s="17">
        <v>3</v>
      </c>
      <c r="K44" s="17">
        <v>0.096</v>
      </c>
      <c r="L44" s="17">
        <v>20220224</v>
      </c>
      <c r="M44" s="17">
        <v>20220228</v>
      </c>
      <c r="N44" s="14"/>
      <c r="O44" s="24" t="s">
        <v>147</v>
      </c>
      <c r="P44" s="14">
        <v>8</v>
      </c>
      <c r="Q44" s="14">
        <v>3</v>
      </c>
      <c r="R44" s="14">
        <f t="shared" si="0"/>
        <v>960</v>
      </c>
      <c r="S44" s="24"/>
      <c r="T44" s="24" t="s">
        <v>147</v>
      </c>
      <c r="U44" s="14"/>
      <c r="V44" s="14"/>
      <c r="W44" s="14"/>
      <c r="X44" s="14"/>
      <c r="Y44" s="14"/>
      <c r="Z44" s="14"/>
      <c r="AA44" s="14"/>
      <c r="AB44" s="14"/>
      <c r="AC44" s="14"/>
    </row>
    <row r="45" customHeight="1" spans="1:29">
      <c r="A45" s="13">
        <f>MATCH(C45,'2021年11月-2022年3月旅行社组织国内游客在厦住宿补助'!C$5:C$39,0)</f>
        <v>5</v>
      </c>
      <c r="B45" s="48">
        <f>MATCH(C45,'2021年11月-2022年3月旅行社组织国内游客在厦住宿补助'!C$5:C$24,0)</f>
        <v>5</v>
      </c>
      <c r="C45" s="14" t="s">
        <v>40</v>
      </c>
      <c r="D45" s="49">
        <f>SUBTOTAL(3,E$7:E45)</f>
        <v>38</v>
      </c>
      <c r="E45" s="49" t="str">
        <f t="shared" si="1"/>
        <v>GD6662OY6J41</v>
      </c>
      <c r="F45" s="16" t="s">
        <v>215</v>
      </c>
      <c r="G45" s="16">
        <v>3</v>
      </c>
      <c r="H45" s="17" t="s">
        <v>202</v>
      </c>
      <c r="I45" s="17">
        <v>2</v>
      </c>
      <c r="J45" s="17">
        <v>1</v>
      </c>
      <c r="K45" s="17">
        <v>0.006</v>
      </c>
      <c r="L45" s="17">
        <v>20220225</v>
      </c>
      <c r="M45" s="17">
        <v>20220226</v>
      </c>
      <c r="N45" s="14"/>
      <c r="O45" s="24" t="s">
        <v>147</v>
      </c>
      <c r="P45" s="14">
        <v>2</v>
      </c>
      <c r="Q45" s="14">
        <v>1</v>
      </c>
      <c r="R45" s="14">
        <f t="shared" si="0"/>
        <v>60</v>
      </c>
      <c r="S45" s="24"/>
      <c r="T45" s="24" t="s">
        <v>147</v>
      </c>
      <c r="U45" s="14"/>
      <c r="V45" s="14"/>
      <c r="W45" s="14"/>
      <c r="X45" s="14"/>
      <c r="Y45" s="14"/>
      <c r="Z45" s="14"/>
      <c r="AA45" s="14"/>
      <c r="AB45" s="14"/>
      <c r="AC45" s="14"/>
    </row>
    <row r="46" customHeight="1" spans="1:29">
      <c r="A46" s="13">
        <f>MATCH(C46,'2021年11月-2022年3月旅行社组织国内游客在厦住宿补助'!C$5:C$39,0)</f>
        <v>5</v>
      </c>
      <c r="B46" s="48">
        <f>MATCH(C46,'2021年11月-2022年3月旅行社组织国内游客在厦住宿补助'!C$5:C$24,0)</f>
        <v>5</v>
      </c>
      <c r="C46" s="14" t="s">
        <v>40</v>
      </c>
      <c r="D46" s="49">
        <f>SUBTOTAL(3,E$7:E46)</f>
        <v>39</v>
      </c>
      <c r="E46" s="49" t="str">
        <f t="shared" si="1"/>
        <v>GD42ULRP3M23</v>
      </c>
      <c r="F46" s="16" t="s">
        <v>216</v>
      </c>
      <c r="G46" s="16">
        <v>4</v>
      </c>
      <c r="H46" s="17" t="s">
        <v>202</v>
      </c>
      <c r="I46" s="17">
        <v>2</v>
      </c>
      <c r="J46" s="17">
        <v>1</v>
      </c>
      <c r="K46" s="17">
        <v>0.006</v>
      </c>
      <c r="L46" s="17">
        <v>20220226</v>
      </c>
      <c r="M46" s="17">
        <v>20220227</v>
      </c>
      <c r="N46" s="14"/>
      <c r="O46" s="24" t="s">
        <v>147</v>
      </c>
      <c r="P46" s="14">
        <v>2</v>
      </c>
      <c r="Q46" s="14">
        <v>1</v>
      </c>
      <c r="R46" s="14">
        <f t="shared" si="0"/>
        <v>60</v>
      </c>
      <c r="S46" s="24"/>
      <c r="T46" s="24" t="s">
        <v>147</v>
      </c>
      <c r="U46" s="14"/>
      <c r="V46" s="14"/>
      <c r="W46" s="14"/>
      <c r="X46" s="14"/>
      <c r="Y46" s="14"/>
      <c r="Z46" s="14"/>
      <c r="AA46" s="14"/>
      <c r="AB46" s="14"/>
      <c r="AC46" s="14"/>
    </row>
    <row r="47" customHeight="1" spans="1:29">
      <c r="A47" s="13">
        <f>MATCH(C47,'2021年11月-2022年3月旅行社组织国内游客在厦住宿补助'!C$5:C$39,0)</f>
        <v>5</v>
      </c>
      <c r="B47" s="48">
        <f>MATCH(C47,'2021年11月-2022年3月旅行社组织国内游客在厦住宿补助'!C$5:C$24,0)</f>
        <v>5</v>
      </c>
      <c r="C47" s="14" t="s">
        <v>40</v>
      </c>
      <c r="D47" s="49">
        <f>SUBTOTAL(3,E$7:E47)</f>
        <v>40</v>
      </c>
      <c r="E47" s="49" t="str">
        <f t="shared" si="1"/>
        <v>GD10USYT7Z04</v>
      </c>
      <c r="F47" s="16" t="s">
        <v>217</v>
      </c>
      <c r="G47" s="16">
        <v>8</v>
      </c>
      <c r="H47" s="17" t="s">
        <v>194</v>
      </c>
      <c r="I47" s="17">
        <v>4</v>
      </c>
      <c r="J47" s="17">
        <v>3</v>
      </c>
      <c r="K47" s="17">
        <v>0.048</v>
      </c>
      <c r="L47" s="17">
        <v>20220226</v>
      </c>
      <c r="M47" s="17">
        <v>20220301</v>
      </c>
      <c r="N47" s="14"/>
      <c r="O47" s="24" t="s">
        <v>147</v>
      </c>
      <c r="P47" s="14">
        <v>4</v>
      </c>
      <c r="Q47" s="14">
        <v>3</v>
      </c>
      <c r="R47" s="14">
        <f t="shared" si="0"/>
        <v>480</v>
      </c>
      <c r="S47" s="24"/>
      <c r="T47" s="24" t="s">
        <v>147</v>
      </c>
      <c r="U47" s="14"/>
      <c r="V47" s="14"/>
      <c r="W47" s="14"/>
      <c r="X47" s="14"/>
      <c r="Y47" s="14"/>
      <c r="Z47" s="14"/>
      <c r="AA47" s="14"/>
      <c r="AB47" s="14"/>
      <c r="AC47" s="14"/>
    </row>
    <row r="48" customHeight="1" spans="1:29">
      <c r="A48" s="13">
        <f>MATCH(C48,'2021年11月-2022年3月旅行社组织国内游客在厦住宿补助'!C$5:C$39,0)</f>
        <v>5</v>
      </c>
      <c r="B48" s="48">
        <f>MATCH(C48,'2021年11月-2022年3月旅行社组织国内游客在厦住宿补助'!C$5:C$24,0)</f>
        <v>5</v>
      </c>
      <c r="C48" s="14" t="s">
        <v>40</v>
      </c>
      <c r="D48" s="49">
        <f>SUBTOTAL(3,E$7:E48)</f>
        <v>41</v>
      </c>
      <c r="E48" s="49" t="str">
        <f t="shared" si="1"/>
        <v>GD29B4KD7Q83</v>
      </c>
      <c r="F48" s="16" t="s">
        <v>218</v>
      </c>
      <c r="G48" s="16">
        <v>2</v>
      </c>
      <c r="H48" s="17" t="s">
        <v>219</v>
      </c>
      <c r="I48" s="17">
        <v>1</v>
      </c>
      <c r="J48" s="17">
        <v>3</v>
      </c>
      <c r="K48" s="17">
        <v>0.012</v>
      </c>
      <c r="L48" s="17">
        <v>20220301</v>
      </c>
      <c r="M48" s="17">
        <v>20220305</v>
      </c>
      <c r="N48" s="14"/>
      <c r="O48" s="24" t="s">
        <v>147</v>
      </c>
      <c r="P48" s="14">
        <v>1</v>
      </c>
      <c r="Q48" s="14">
        <v>3</v>
      </c>
      <c r="R48" s="14">
        <f t="shared" si="0"/>
        <v>120</v>
      </c>
      <c r="S48" s="24"/>
      <c r="T48" s="24" t="s">
        <v>147</v>
      </c>
      <c r="U48" s="14"/>
      <c r="V48" s="14"/>
      <c r="W48" s="14"/>
      <c r="X48" s="14"/>
      <c r="Y48" s="14"/>
      <c r="Z48" s="14"/>
      <c r="AA48" s="14"/>
      <c r="AB48" s="14"/>
      <c r="AC48" s="14"/>
    </row>
    <row r="49" customHeight="1" spans="1:29">
      <c r="A49" s="13">
        <f>MATCH(C49,'2021年11月-2022年3月旅行社组织国内游客在厦住宿补助'!C$5:C$39,0)</f>
        <v>5</v>
      </c>
      <c r="B49" s="48">
        <f>MATCH(C49,'2021年11月-2022年3月旅行社组织国内游客在厦住宿补助'!C$5:C$24,0)</f>
        <v>5</v>
      </c>
      <c r="C49" s="14" t="s">
        <v>40</v>
      </c>
      <c r="D49" s="49">
        <f>SUBTOTAL(3,E$7:E49)</f>
        <v>42</v>
      </c>
      <c r="E49" s="49" t="str">
        <f t="shared" si="1"/>
        <v>GD27TMGM2O44</v>
      </c>
      <c r="F49" s="16" t="s">
        <v>220</v>
      </c>
      <c r="G49" s="16">
        <v>4</v>
      </c>
      <c r="H49" s="17" t="s">
        <v>221</v>
      </c>
      <c r="I49" s="17">
        <v>2</v>
      </c>
      <c r="J49" s="17">
        <v>3</v>
      </c>
      <c r="K49" s="17">
        <v>0.024</v>
      </c>
      <c r="L49" s="17">
        <v>20220219</v>
      </c>
      <c r="M49" s="17">
        <v>20220223</v>
      </c>
      <c r="N49" s="14"/>
      <c r="O49" s="24" t="s">
        <v>147</v>
      </c>
      <c r="P49" s="14">
        <v>2</v>
      </c>
      <c r="Q49" s="14">
        <v>3</v>
      </c>
      <c r="R49" s="14">
        <f t="shared" si="0"/>
        <v>240</v>
      </c>
      <c r="S49" s="24"/>
      <c r="T49" s="24" t="s">
        <v>147</v>
      </c>
      <c r="U49" s="14"/>
      <c r="V49" s="14"/>
      <c r="W49" s="14"/>
      <c r="X49" s="14"/>
      <c r="Y49" s="14"/>
      <c r="Z49" s="14"/>
      <c r="AA49" s="14"/>
      <c r="AB49" s="14"/>
      <c r="AC49" s="14"/>
    </row>
    <row r="50" customHeight="1" spans="1:29">
      <c r="A50" s="13">
        <f>MATCH(C50,'2021年11月-2022年3月旅行社组织国内游客在厦住宿补助'!C$5:C$39,0)</f>
        <v>31</v>
      </c>
      <c r="B50" s="48" t="e">
        <f>MATCH(C50,'2021年11月-2022年3月旅行社组织国内游客在厦住宿补助'!C$5:C$24,0)</f>
        <v>#N/A</v>
      </c>
      <c r="C50" s="14" t="str">
        <f>[1]旅行社补助!B25</f>
        <v>福建超越未来国际旅行社有限公司</v>
      </c>
      <c r="D50" s="49">
        <f>SUBTOTAL(3,E$7:E50)</f>
        <v>43</v>
      </c>
      <c r="E50" s="49" t="str">
        <f t="shared" si="1"/>
        <v>GD02EYUSML66</v>
      </c>
      <c r="F50" s="16" t="s">
        <v>222</v>
      </c>
      <c r="G50" s="16" t="s">
        <v>223</v>
      </c>
      <c r="H50" s="17" t="s">
        <v>224</v>
      </c>
      <c r="I50" s="17" t="s">
        <v>225</v>
      </c>
      <c r="J50" s="17" t="s">
        <v>226</v>
      </c>
      <c r="K50" s="17">
        <v>1080</v>
      </c>
      <c r="L50" s="17">
        <v>20211216</v>
      </c>
      <c r="M50" s="17">
        <v>20211221</v>
      </c>
      <c r="N50" s="21" t="s">
        <v>154</v>
      </c>
      <c r="O50" s="24" t="s">
        <v>155</v>
      </c>
      <c r="P50" s="21"/>
      <c r="Q50" s="14"/>
      <c r="R50" s="14">
        <f t="shared" si="0"/>
        <v>0</v>
      </c>
      <c r="S50" s="29" t="s">
        <v>154</v>
      </c>
      <c r="T50" s="24" t="s">
        <v>155</v>
      </c>
      <c r="U50" s="14"/>
      <c r="V50" s="14"/>
      <c r="W50" s="14"/>
      <c r="X50" s="14"/>
      <c r="Y50" s="14"/>
      <c r="Z50" s="14"/>
      <c r="AA50" s="14"/>
      <c r="AB50" s="14"/>
      <c r="AC50" s="14"/>
    </row>
    <row r="51" customHeight="1" spans="1:29">
      <c r="A51" s="13">
        <f>MATCH(C51,'2021年11月-2022年3月旅行社组织国内游客在厦住宿补助'!C$5:C$39,0)</f>
        <v>12</v>
      </c>
      <c r="B51" s="48">
        <f>MATCH(C51,'2021年11月-2022年3月旅行社组织国内游客在厦住宿补助'!C$5:C$24,0)</f>
        <v>12</v>
      </c>
      <c r="C51" s="14" t="s">
        <v>51</v>
      </c>
      <c r="D51" s="49">
        <f>SUBTOTAL(3,E$7:E51)</f>
        <v>44</v>
      </c>
      <c r="E51" s="49" t="str">
        <f t="shared" si="1"/>
        <v>GD32XX63T251</v>
      </c>
      <c r="F51" s="16" t="s">
        <v>227</v>
      </c>
      <c r="G51" s="16">
        <v>8</v>
      </c>
      <c r="H51" s="17" t="s">
        <v>228</v>
      </c>
      <c r="I51" s="17">
        <v>1</v>
      </c>
      <c r="J51" s="17">
        <v>4</v>
      </c>
      <c r="K51" s="17">
        <v>0.012</v>
      </c>
      <c r="L51" s="17">
        <v>20211227</v>
      </c>
      <c r="M51" s="17">
        <v>20211231</v>
      </c>
      <c r="N51" s="14"/>
      <c r="O51" s="24" t="s">
        <v>147</v>
      </c>
      <c r="P51" s="14">
        <v>1</v>
      </c>
      <c r="Q51" s="14">
        <v>4</v>
      </c>
      <c r="R51" s="14">
        <f t="shared" si="0"/>
        <v>120</v>
      </c>
      <c r="S51" s="24"/>
      <c r="T51" s="24" t="s">
        <v>147</v>
      </c>
      <c r="U51" s="14"/>
      <c r="V51" s="14"/>
      <c r="W51" s="14"/>
      <c r="X51" s="14"/>
      <c r="Y51" s="14"/>
      <c r="Z51" s="14"/>
      <c r="AA51" s="14"/>
      <c r="AB51" s="14"/>
      <c r="AC51" s="14"/>
    </row>
    <row r="52" customHeight="1" spans="1:29">
      <c r="A52" s="13">
        <f>MATCH(C52,'2021年11月-2022年3月旅行社组织国内游客在厦住宿补助'!C$5:C$39,0)</f>
        <v>12</v>
      </c>
      <c r="B52" s="48">
        <f>MATCH(C52,'2021年11月-2022年3月旅行社组织国内游客在厦住宿补助'!C$5:C$24,0)</f>
        <v>12</v>
      </c>
      <c r="C52" s="14" t="s">
        <v>51</v>
      </c>
      <c r="D52" s="49">
        <f>SUBTOTAL(3,E$7:E52)</f>
        <v>44</v>
      </c>
      <c r="E52" s="49"/>
      <c r="F52" s="16" t="s">
        <v>227</v>
      </c>
      <c r="G52" s="16">
        <v>8</v>
      </c>
      <c r="H52" s="17" t="s">
        <v>228</v>
      </c>
      <c r="I52" s="17">
        <v>1</v>
      </c>
      <c r="J52" s="17">
        <v>4</v>
      </c>
      <c r="K52" s="17">
        <v>0.012</v>
      </c>
      <c r="L52" s="17">
        <v>20211227</v>
      </c>
      <c r="M52" s="17">
        <v>20211231</v>
      </c>
      <c r="N52" s="14"/>
      <c r="O52" s="24" t="s">
        <v>147</v>
      </c>
      <c r="P52" s="14">
        <v>1</v>
      </c>
      <c r="Q52" s="14">
        <v>4</v>
      </c>
      <c r="R52" s="14">
        <f t="shared" si="0"/>
        <v>120</v>
      </c>
      <c r="S52" s="24"/>
      <c r="T52" s="24" t="s">
        <v>147</v>
      </c>
      <c r="U52" s="14"/>
      <c r="V52" s="14"/>
      <c r="W52" s="14"/>
      <c r="X52" s="14"/>
      <c r="Y52" s="14"/>
      <c r="Z52" s="14"/>
      <c r="AA52" s="14"/>
      <c r="AB52" s="14"/>
      <c r="AC52" s="14"/>
    </row>
    <row r="53" customHeight="1" spans="1:29">
      <c r="A53" s="13">
        <f>MATCH(C53,'2021年11月-2022年3月旅行社组织国内游客在厦住宿补助'!C$5:C$39,0)</f>
        <v>12</v>
      </c>
      <c r="B53" s="48">
        <f>MATCH(C53,'2021年11月-2022年3月旅行社组织国内游客在厦住宿补助'!C$5:C$24,0)</f>
        <v>12</v>
      </c>
      <c r="C53" s="14" t="s">
        <v>51</v>
      </c>
      <c r="D53" s="49">
        <f>SUBTOTAL(3,E$7:E53)</f>
        <v>44</v>
      </c>
      <c r="E53" s="49"/>
      <c r="F53" s="16" t="s">
        <v>227</v>
      </c>
      <c r="G53" s="16">
        <v>8</v>
      </c>
      <c r="H53" s="17" t="s">
        <v>229</v>
      </c>
      <c r="I53" s="17">
        <v>2</v>
      </c>
      <c r="J53" s="17">
        <v>1</v>
      </c>
      <c r="K53" s="17">
        <v>0.006</v>
      </c>
      <c r="L53" s="17"/>
      <c r="M53" s="17"/>
      <c r="N53" s="14"/>
      <c r="O53" s="24" t="s">
        <v>147</v>
      </c>
      <c r="P53" s="14">
        <v>2</v>
      </c>
      <c r="Q53" s="14">
        <v>1</v>
      </c>
      <c r="R53" s="14">
        <f t="shared" si="0"/>
        <v>60</v>
      </c>
      <c r="S53" s="24"/>
      <c r="T53" s="24" t="s">
        <v>147</v>
      </c>
      <c r="U53" s="14"/>
      <c r="V53" s="14"/>
      <c r="W53" s="14"/>
      <c r="X53" s="14"/>
      <c r="Y53" s="14"/>
      <c r="Z53" s="14"/>
      <c r="AA53" s="14"/>
      <c r="AB53" s="14"/>
      <c r="AC53" s="14"/>
    </row>
    <row r="54" customHeight="1" spans="1:29">
      <c r="A54" s="13">
        <f>MATCH(C54,'2021年11月-2022年3月旅行社组织国内游客在厦住宿补助'!C$5:C$39,0)</f>
        <v>12</v>
      </c>
      <c r="B54" s="48">
        <f>MATCH(C54,'2021年11月-2022年3月旅行社组织国内游客在厦住宿补助'!C$5:C$24,0)</f>
        <v>12</v>
      </c>
      <c r="C54" s="14" t="s">
        <v>51</v>
      </c>
      <c r="D54" s="49">
        <f>SUBTOTAL(3,E$7:E54)</f>
        <v>45</v>
      </c>
      <c r="E54" s="49" t="str">
        <f t="shared" si="1"/>
        <v>GD41XQ5YLE95</v>
      </c>
      <c r="F54" s="16" t="s">
        <v>230</v>
      </c>
      <c r="G54" s="16">
        <v>3</v>
      </c>
      <c r="H54" s="17" t="s">
        <v>228</v>
      </c>
      <c r="I54" s="17">
        <v>1</v>
      </c>
      <c r="J54" s="17">
        <v>4</v>
      </c>
      <c r="K54" s="17">
        <v>0.012</v>
      </c>
      <c r="L54" s="17">
        <v>20220105</v>
      </c>
      <c r="M54" s="17">
        <v>20220109</v>
      </c>
      <c r="N54" s="14"/>
      <c r="O54" s="24" t="s">
        <v>147</v>
      </c>
      <c r="P54" s="14">
        <v>1</v>
      </c>
      <c r="Q54" s="14">
        <v>4</v>
      </c>
      <c r="R54" s="14">
        <f t="shared" si="0"/>
        <v>120</v>
      </c>
      <c r="S54" s="24"/>
      <c r="T54" s="24" t="s">
        <v>147</v>
      </c>
      <c r="U54" s="14"/>
      <c r="V54" s="14"/>
      <c r="W54" s="14"/>
      <c r="X54" s="14"/>
      <c r="Y54" s="14"/>
      <c r="Z54" s="14"/>
      <c r="AA54" s="14"/>
      <c r="AB54" s="14"/>
      <c r="AC54" s="14"/>
    </row>
    <row r="55" customHeight="1" spans="1:29">
      <c r="A55" s="13">
        <f>MATCH(C55,'2021年11月-2022年3月旅行社组织国内游客在厦住宿补助'!C$5:C$39,0)</f>
        <v>12</v>
      </c>
      <c r="B55" s="48">
        <f>MATCH(C55,'2021年11月-2022年3月旅行社组织国内游客在厦住宿补助'!C$5:C$24,0)</f>
        <v>12</v>
      </c>
      <c r="C55" s="14" t="s">
        <v>51</v>
      </c>
      <c r="D55" s="49">
        <f>SUBTOTAL(3,E$7:E55)</f>
        <v>45</v>
      </c>
      <c r="E55" s="49"/>
      <c r="F55" s="16" t="s">
        <v>230</v>
      </c>
      <c r="G55" s="16">
        <v>3</v>
      </c>
      <c r="H55" s="17" t="s">
        <v>229</v>
      </c>
      <c r="I55" s="17">
        <v>1</v>
      </c>
      <c r="J55" s="17">
        <v>1</v>
      </c>
      <c r="K55" s="17">
        <v>0.003</v>
      </c>
      <c r="L55" s="17"/>
      <c r="M55" s="17"/>
      <c r="N55" s="14"/>
      <c r="O55" s="24" t="s">
        <v>147</v>
      </c>
      <c r="P55" s="14">
        <v>1</v>
      </c>
      <c r="Q55" s="14">
        <v>1</v>
      </c>
      <c r="R55" s="14">
        <f t="shared" si="0"/>
        <v>30</v>
      </c>
      <c r="S55" s="24"/>
      <c r="T55" s="24" t="s">
        <v>147</v>
      </c>
      <c r="U55" s="14"/>
      <c r="V55" s="14"/>
      <c r="W55" s="14"/>
      <c r="X55" s="14"/>
      <c r="Y55" s="14"/>
      <c r="Z55" s="14"/>
      <c r="AA55" s="14"/>
      <c r="AB55" s="14"/>
      <c r="AC55" s="14"/>
    </row>
    <row r="56" customHeight="1" spans="1:29">
      <c r="A56" s="13">
        <f>MATCH(C56,'2021年11月-2022年3月旅行社组织国内游客在厦住宿补助'!C$5:C$39,0)</f>
        <v>12</v>
      </c>
      <c r="B56" s="48">
        <f>MATCH(C56,'2021年11月-2022年3月旅行社组织国内游客在厦住宿补助'!C$5:C$24,0)</f>
        <v>12</v>
      </c>
      <c r="C56" s="14" t="s">
        <v>51</v>
      </c>
      <c r="D56" s="49">
        <f>SUBTOTAL(3,E$7:E56)</f>
        <v>46</v>
      </c>
      <c r="E56" s="49" t="str">
        <f t="shared" si="1"/>
        <v>GD07KRY35O05</v>
      </c>
      <c r="F56" s="16" t="s">
        <v>231</v>
      </c>
      <c r="G56" s="16">
        <v>6</v>
      </c>
      <c r="H56" s="17" t="s">
        <v>228</v>
      </c>
      <c r="I56" s="17">
        <v>1</v>
      </c>
      <c r="J56" s="17">
        <v>4</v>
      </c>
      <c r="K56" s="17">
        <v>0.012</v>
      </c>
      <c r="L56" s="17">
        <v>20220207</v>
      </c>
      <c r="M56" s="17">
        <v>20220211</v>
      </c>
      <c r="N56" s="14"/>
      <c r="O56" s="24" t="s">
        <v>147</v>
      </c>
      <c r="P56" s="14">
        <v>1</v>
      </c>
      <c r="Q56" s="14">
        <v>4</v>
      </c>
      <c r="R56" s="14">
        <f t="shared" si="0"/>
        <v>120</v>
      </c>
      <c r="S56" s="24"/>
      <c r="T56" s="24" t="s">
        <v>147</v>
      </c>
      <c r="U56" s="14"/>
      <c r="V56" s="14"/>
      <c r="W56" s="14"/>
      <c r="X56" s="14"/>
      <c r="Y56" s="14"/>
      <c r="Z56" s="14"/>
      <c r="AA56" s="14"/>
      <c r="AB56" s="14"/>
      <c r="AC56" s="14"/>
    </row>
    <row r="57" customHeight="1" spans="1:29">
      <c r="A57" s="13">
        <f>MATCH(C57,'2021年11月-2022年3月旅行社组织国内游客在厦住宿补助'!C$5:C$39,0)</f>
        <v>12</v>
      </c>
      <c r="B57" s="48">
        <f>MATCH(C57,'2021年11月-2022年3月旅行社组织国内游客在厦住宿补助'!C$5:C$24,0)</f>
        <v>12</v>
      </c>
      <c r="C57" s="14" t="s">
        <v>51</v>
      </c>
      <c r="D57" s="49">
        <f>SUBTOTAL(3,E$7:E57)</f>
        <v>46</v>
      </c>
      <c r="E57" s="49"/>
      <c r="F57" s="16" t="s">
        <v>231</v>
      </c>
      <c r="G57" s="16">
        <v>6</v>
      </c>
      <c r="H57" s="17" t="s">
        <v>232</v>
      </c>
      <c r="I57" s="17">
        <v>2</v>
      </c>
      <c r="J57" s="17">
        <v>2</v>
      </c>
      <c r="K57" s="17">
        <v>0.014</v>
      </c>
      <c r="L57" s="17">
        <v>20220207</v>
      </c>
      <c r="M57" s="17">
        <v>20220209</v>
      </c>
      <c r="N57" s="14"/>
      <c r="O57" s="24" t="s">
        <v>147</v>
      </c>
      <c r="P57" s="14">
        <v>2</v>
      </c>
      <c r="Q57" s="14">
        <v>2</v>
      </c>
      <c r="R57" s="14">
        <f t="shared" si="0"/>
        <v>140</v>
      </c>
      <c r="S57" s="24"/>
      <c r="T57" s="24" t="s">
        <v>147</v>
      </c>
      <c r="U57" s="14"/>
      <c r="V57" s="14"/>
      <c r="W57" s="14"/>
      <c r="X57" s="14"/>
      <c r="Y57" s="14"/>
      <c r="Z57" s="14"/>
      <c r="AA57" s="14"/>
      <c r="AB57" s="14"/>
      <c r="AC57" s="14"/>
    </row>
    <row r="58" customHeight="1" spans="1:29">
      <c r="A58" s="13">
        <f>MATCH(C58,'2021年11月-2022年3月旅行社组织国内游客在厦住宿补助'!C$5:C$39,0)</f>
        <v>12</v>
      </c>
      <c r="B58" s="48">
        <f>MATCH(C58,'2021年11月-2022年3月旅行社组织国内游客在厦住宿补助'!C$5:C$24,0)</f>
        <v>12</v>
      </c>
      <c r="C58" s="14" t="s">
        <v>51</v>
      </c>
      <c r="D58" s="49">
        <f>SUBTOTAL(3,E$7:E58)</f>
        <v>46</v>
      </c>
      <c r="E58" s="49"/>
      <c r="F58" s="16" t="s">
        <v>231</v>
      </c>
      <c r="G58" s="16">
        <v>6</v>
      </c>
      <c r="H58" s="17" t="s">
        <v>232</v>
      </c>
      <c r="I58" s="17">
        <v>2</v>
      </c>
      <c r="J58" s="17">
        <v>1</v>
      </c>
      <c r="K58" s="17">
        <v>0.006</v>
      </c>
      <c r="L58" s="17">
        <v>20220210</v>
      </c>
      <c r="M58" s="17">
        <v>20220211</v>
      </c>
      <c r="N58" s="14"/>
      <c r="O58" s="24" t="s">
        <v>147</v>
      </c>
      <c r="P58" s="14">
        <v>2</v>
      </c>
      <c r="Q58" s="14">
        <v>1</v>
      </c>
      <c r="R58" s="26">
        <v>100</v>
      </c>
      <c r="S58" s="24"/>
      <c r="T58" s="24" t="s">
        <v>147</v>
      </c>
      <c r="U58" s="14"/>
      <c r="V58" s="14"/>
      <c r="W58" s="14"/>
      <c r="X58" s="14"/>
      <c r="Y58" s="14"/>
      <c r="Z58" s="14"/>
      <c r="AA58" s="14"/>
      <c r="AB58" s="14"/>
      <c r="AC58" s="14"/>
    </row>
    <row r="59" customHeight="1" spans="1:29">
      <c r="A59" s="13">
        <f>MATCH(C59,'2021年11月-2022年3月旅行社组织国内游客在厦住宿补助'!C$5:C$39,0)</f>
        <v>12</v>
      </c>
      <c r="B59" s="48">
        <f>MATCH(C59,'2021年11月-2022年3月旅行社组织国内游客在厦住宿补助'!C$5:C$24,0)</f>
        <v>12</v>
      </c>
      <c r="C59" s="14" t="s">
        <v>51</v>
      </c>
      <c r="D59" s="49">
        <f>SUBTOTAL(3,E$7:E59)</f>
        <v>46</v>
      </c>
      <c r="E59" s="49"/>
      <c r="F59" s="16" t="s">
        <v>231</v>
      </c>
      <c r="G59" s="16">
        <v>6</v>
      </c>
      <c r="H59" s="17" t="s">
        <v>229</v>
      </c>
      <c r="I59" s="17">
        <v>1</v>
      </c>
      <c r="J59" s="17">
        <v>1</v>
      </c>
      <c r="K59" s="17">
        <v>0.003</v>
      </c>
      <c r="L59" s="17"/>
      <c r="M59" s="17"/>
      <c r="N59" s="14" t="s">
        <v>233</v>
      </c>
      <c r="O59" s="24" t="s">
        <v>155</v>
      </c>
      <c r="P59" s="14">
        <v>1</v>
      </c>
      <c r="Q59" s="14">
        <v>1</v>
      </c>
      <c r="R59" s="14">
        <f t="shared" si="0"/>
        <v>0</v>
      </c>
      <c r="S59" s="24" t="s">
        <v>233</v>
      </c>
      <c r="T59" s="24" t="s">
        <v>155</v>
      </c>
      <c r="U59" s="14"/>
      <c r="V59" s="14"/>
      <c r="W59" s="14"/>
      <c r="X59" s="14"/>
      <c r="Y59" s="14"/>
      <c r="Z59" s="14"/>
      <c r="AA59" s="14"/>
      <c r="AB59" s="14"/>
      <c r="AC59" s="14"/>
    </row>
    <row r="60" customHeight="1" spans="1:29">
      <c r="A60" s="13">
        <f>MATCH(C60,'2021年11月-2022年3月旅行社组织国内游客在厦住宿补助'!C$5:C$39,0)</f>
        <v>12</v>
      </c>
      <c r="B60" s="48">
        <f>MATCH(C60,'2021年11月-2022年3月旅行社组织国内游客在厦住宿补助'!C$5:C$24,0)</f>
        <v>12</v>
      </c>
      <c r="C60" s="14" t="s">
        <v>51</v>
      </c>
      <c r="D60" s="49">
        <f>SUBTOTAL(3,E$7:E60)</f>
        <v>47</v>
      </c>
      <c r="E60" s="49" t="str">
        <f t="shared" si="1"/>
        <v>GD92VKSHYC02</v>
      </c>
      <c r="F60" s="16" t="s">
        <v>234</v>
      </c>
      <c r="G60" s="16">
        <v>3</v>
      </c>
      <c r="H60" s="17" t="s">
        <v>229</v>
      </c>
      <c r="I60" s="17">
        <v>1</v>
      </c>
      <c r="J60" s="17">
        <v>4</v>
      </c>
      <c r="K60" s="17">
        <v>0.012</v>
      </c>
      <c r="L60" s="17"/>
      <c r="M60" s="17"/>
      <c r="N60" s="14"/>
      <c r="O60" s="24" t="s">
        <v>147</v>
      </c>
      <c r="P60" s="14">
        <v>1</v>
      </c>
      <c r="Q60" s="14">
        <v>4</v>
      </c>
      <c r="R60" s="14">
        <f t="shared" si="0"/>
        <v>120</v>
      </c>
      <c r="S60" s="24"/>
      <c r="T60" s="24" t="s">
        <v>147</v>
      </c>
      <c r="U60" s="14"/>
      <c r="V60" s="14"/>
      <c r="W60" s="14"/>
      <c r="X60" s="14"/>
      <c r="Y60" s="14"/>
      <c r="Z60" s="14"/>
      <c r="AA60" s="14"/>
      <c r="AB60" s="14"/>
      <c r="AC60" s="14"/>
    </row>
    <row r="61" customHeight="1" spans="1:29">
      <c r="A61" s="13">
        <f>MATCH(C61,'2021年11月-2022年3月旅行社组织国内游客在厦住宿补助'!C$5:C$39,0)</f>
        <v>12</v>
      </c>
      <c r="B61" s="48">
        <f>MATCH(C61,'2021年11月-2022年3月旅行社组织国内游客在厦住宿补助'!C$5:C$24,0)</f>
        <v>12</v>
      </c>
      <c r="C61" s="14" t="s">
        <v>51</v>
      </c>
      <c r="D61" s="49">
        <f>SUBTOTAL(3,E$7:E61)</f>
        <v>47</v>
      </c>
      <c r="E61" s="49"/>
      <c r="F61" s="16" t="s">
        <v>234</v>
      </c>
      <c r="G61" s="16">
        <v>3</v>
      </c>
      <c r="H61" s="17" t="s">
        <v>228</v>
      </c>
      <c r="I61" s="17">
        <v>1</v>
      </c>
      <c r="J61" s="17">
        <v>4</v>
      </c>
      <c r="K61" s="17">
        <v>0.012</v>
      </c>
      <c r="L61" s="17">
        <v>20220219</v>
      </c>
      <c r="M61" s="17">
        <v>20220223</v>
      </c>
      <c r="N61" s="14"/>
      <c r="O61" s="24" t="s">
        <v>147</v>
      </c>
      <c r="P61" s="14">
        <v>1</v>
      </c>
      <c r="Q61" s="14">
        <v>4</v>
      </c>
      <c r="R61" s="14">
        <f t="shared" si="0"/>
        <v>120</v>
      </c>
      <c r="S61" s="24"/>
      <c r="T61" s="24" t="s">
        <v>147</v>
      </c>
      <c r="U61" s="14"/>
      <c r="V61" s="14"/>
      <c r="W61" s="14"/>
      <c r="X61" s="14"/>
      <c r="Y61" s="14"/>
      <c r="Z61" s="14"/>
      <c r="AA61" s="14"/>
      <c r="AB61" s="14"/>
      <c r="AC61" s="14"/>
    </row>
    <row r="62" customHeight="1" spans="1:29">
      <c r="A62" s="13">
        <f>MATCH(C62,'2021年11月-2022年3月旅行社组织国内游客在厦住宿补助'!C$5:C$39,0)</f>
        <v>12</v>
      </c>
      <c r="B62" s="48">
        <f>MATCH(C62,'2021年11月-2022年3月旅行社组织国内游客在厦住宿补助'!C$5:C$24,0)</f>
        <v>12</v>
      </c>
      <c r="C62" s="14" t="s">
        <v>51</v>
      </c>
      <c r="D62" s="49">
        <f>SUBTOTAL(3,E$7:E62)</f>
        <v>48</v>
      </c>
      <c r="E62" s="49" t="str">
        <f t="shared" si="1"/>
        <v>GD77X0F7HD70</v>
      </c>
      <c r="F62" s="16" t="s">
        <v>235</v>
      </c>
      <c r="G62" s="16">
        <v>2</v>
      </c>
      <c r="H62" s="17" t="s">
        <v>228</v>
      </c>
      <c r="I62" s="17">
        <v>1</v>
      </c>
      <c r="J62" s="17">
        <v>4</v>
      </c>
      <c r="K62" s="17">
        <v>0.012</v>
      </c>
      <c r="L62" s="17">
        <v>20220310</v>
      </c>
      <c r="M62" s="17">
        <v>20220314</v>
      </c>
      <c r="N62" s="14"/>
      <c r="O62" s="24" t="s">
        <v>147</v>
      </c>
      <c r="P62" s="14">
        <v>1</v>
      </c>
      <c r="Q62" s="14">
        <v>4</v>
      </c>
      <c r="R62" s="14">
        <f t="shared" si="0"/>
        <v>120</v>
      </c>
      <c r="S62" s="24"/>
      <c r="T62" s="24" t="s">
        <v>147</v>
      </c>
      <c r="U62" s="14"/>
      <c r="V62" s="14"/>
      <c r="W62" s="14"/>
      <c r="X62" s="14"/>
      <c r="Y62" s="14"/>
      <c r="Z62" s="14"/>
      <c r="AA62" s="14"/>
      <c r="AB62" s="14"/>
      <c r="AC62" s="14"/>
    </row>
    <row r="63" customHeight="1" spans="1:29">
      <c r="A63" s="13">
        <f>MATCH(C63,'2021年11月-2022年3月旅行社组织国内游客在厦住宿补助'!C$5:C$39,0)</f>
        <v>12</v>
      </c>
      <c r="B63" s="48">
        <f>MATCH(C63,'2021年11月-2022年3月旅行社组织国内游客在厦住宿补助'!C$5:C$24,0)</f>
        <v>12</v>
      </c>
      <c r="C63" s="14" t="s">
        <v>51</v>
      </c>
      <c r="D63" s="49">
        <f>SUBTOTAL(3,E$7:E63)</f>
        <v>49</v>
      </c>
      <c r="E63" s="49" t="str">
        <f t="shared" si="1"/>
        <v>GD252XU6MI60</v>
      </c>
      <c r="F63" s="16" t="s">
        <v>236</v>
      </c>
      <c r="G63" s="16">
        <v>4</v>
      </c>
      <c r="H63" s="17" t="s">
        <v>237</v>
      </c>
      <c r="I63" s="17">
        <v>1</v>
      </c>
      <c r="J63" s="17">
        <v>3</v>
      </c>
      <c r="K63" s="17">
        <v>0.012</v>
      </c>
      <c r="L63" s="17"/>
      <c r="M63" s="17"/>
      <c r="N63" s="14" t="s">
        <v>238</v>
      </c>
      <c r="O63" s="24" t="s">
        <v>155</v>
      </c>
      <c r="P63" s="14">
        <v>1</v>
      </c>
      <c r="Q63" s="14">
        <v>3</v>
      </c>
      <c r="R63" s="14">
        <f t="shared" si="0"/>
        <v>0</v>
      </c>
      <c r="S63" s="24" t="s">
        <v>238</v>
      </c>
      <c r="T63" s="24" t="s">
        <v>155</v>
      </c>
      <c r="U63" s="14"/>
      <c r="V63" s="14"/>
      <c r="W63" s="14"/>
      <c r="X63" s="14"/>
      <c r="Y63" s="14"/>
      <c r="Z63" s="14"/>
      <c r="AA63" s="14"/>
      <c r="AB63" s="14"/>
      <c r="AC63" s="14"/>
    </row>
    <row r="64" customHeight="1" spans="1:29">
      <c r="A64" s="13">
        <f>MATCH(C64,'2021年11月-2022年3月旅行社组织国内游客在厦住宿补助'!C$5:C$39,0)</f>
        <v>12</v>
      </c>
      <c r="B64" s="48">
        <f>MATCH(C64,'2021年11月-2022年3月旅行社组织国内游客在厦住宿补助'!C$5:C$24,0)</f>
        <v>12</v>
      </c>
      <c r="C64" s="14" t="s">
        <v>51</v>
      </c>
      <c r="D64" s="49">
        <f>SUBTOTAL(3,E$7:E64)</f>
        <v>49</v>
      </c>
      <c r="E64" s="49"/>
      <c r="F64" s="16" t="s">
        <v>236</v>
      </c>
      <c r="G64" s="16">
        <v>4</v>
      </c>
      <c r="H64" s="17" t="s">
        <v>237</v>
      </c>
      <c r="I64" s="17">
        <v>1</v>
      </c>
      <c r="J64" s="17">
        <v>1</v>
      </c>
      <c r="K64" s="17">
        <v>0.003</v>
      </c>
      <c r="L64" s="17"/>
      <c r="M64" s="17"/>
      <c r="N64" s="14" t="s">
        <v>238</v>
      </c>
      <c r="O64" s="24" t="s">
        <v>155</v>
      </c>
      <c r="P64" s="14">
        <v>1</v>
      </c>
      <c r="Q64" s="14">
        <v>1</v>
      </c>
      <c r="R64" s="14">
        <f t="shared" si="0"/>
        <v>0</v>
      </c>
      <c r="S64" s="24" t="s">
        <v>238</v>
      </c>
      <c r="T64" s="24" t="s">
        <v>155</v>
      </c>
      <c r="U64" s="14"/>
      <c r="V64" s="14"/>
      <c r="W64" s="14"/>
      <c r="X64" s="14"/>
      <c r="Y64" s="14"/>
      <c r="Z64" s="14"/>
      <c r="AA64" s="14"/>
      <c r="AB64" s="14"/>
      <c r="AC64" s="14"/>
    </row>
    <row r="65" customHeight="1" spans="1:29">
      <c r="A65" s="13">
        <f>MATCH(C65,'2021年11月-2022年3月旅行社组织国内游客在厦住宿补助'!C$5:C$39,0)</f>
        <v>12</v>
      </c>
      <c r="B65" s="48">
        <f>MATCH(C65,'2021年11月-2022年3月旅行社组织国内游客在厦住宿补助'!C$5:C$24,0)</f>
        <v>12</v>
      </c>
      <c r="C65" s="14" t="s">
        <v>51</v>
      </c>
      <c r="D65" s="49">
        <f>SUBTOTAL(3,E$7:E65)</f>
        <v>49</v>
      </c>
      <c r="E65" s="49"/>
      <c r="F65" s="16" t="s">
        <v>236</v>
      </c>
      <c r="G65" s="16">
        <v>4</v>
      </c>
      <c r="H65" s="17" t="s">
        <v>232</v>
      </c>
      <c r="I65" s="17">
        <v>1</v>
      </c>
      <c r="J65" s="17">
        <v>1</v>
      </c>
      <c r="K65" s="17">
        <v>0.003</v>
      </c>
      <c r="L65" s="17">
        <v>20211103</v>
      </c>
      <c r="M65" s="17">
        <v>20211104</v>
      </c>
      <c r="N65" s="14"/>
      <c r="O65" s="24" t="s">
        <v>147</v>
      </c>
      <c r="P65" s="14">
        <v>1</v>
      </c>
      <c r="Q65" s="14">
        <v>1</v>
      </c>
      <c r="R65" s="14">
        <f t="shared" si="0"/>
        <v>30</v>
      </c>
      <c r="S65" s="24"/>
      <c r="T65" s="24" t="s">
        <v>147</v>
      </c>
      <c r="U65" s="14"/>
      <c r="V65" s="14"/>
      <c r="W65" s="14"/>
      <c r="X65" s="14"/>
      <c r="Y65" s="14"/>
      <c r="Z65" s="14"/>
      <c r="AA65" s="14"/>
      <c r="AB65" s="14"/>
      <c r="AC65" s="14"/>
    </row>
    <row r="66" customHeight="1" spans="1:29">
      <c r="A66" s="13">
        <f>MATCH(C66,'2021年11月-2022年3月旅行社组织国内游客在厦住宿补助'!C$5:C$39,0)</f>
        <v>12</v>
      </c>
      <c r="B66" s="48">
        <f>MATCH(C66,'2021年11月-2022年3月旅行社组织国内游客在厦住宿补助'!C$5:C$24,0)</f>
        <v>12</v>
      </c>
      <c r="C66" s="14" t="s">
        <v>51</v>
      </c>
      <c r="D66" s="49">
        <f>SUBTOTAL(3,E$7:E66)</f>
        <v>49</v>
      </c>
      <c r="E66" s="49"/>
      <c r="F66" s="16" t="s">
        <v>236</v>
      </c>
      <c r="G66" s="16">
        <v>4</v>
      </c>
      <c r="H66" s="17" t="s">
        <v>232</v>
      </c>
      <c r="I66" s="17">
        <v>1</v>
      </c>
      <c r="J66" s="17">
        <v>1</v>
      </c>
      <c r="K66" s="17">
        <v>0.003</v>
      </c>
      <c r="L66" s="17">
        <v>20211101</v>
      </c>
      <c r="M66" s="17">
        <v>20211102</v>
      </c>
      <c r="N66" s="14"/>
      <c r="O66" s="24" t="s">
        <v>147</v>
      </c>
      <c r="P66" s="14">
        <v>1</v>
      </c>
      <c r="Q66" s="14">
        <v>1</v>
      </c>
      <c r="R66" s="26">
        <v>40</v>
      </c>
      <c r="S66" s="24"/>
      <c r="T66" s="24" t="s">
        <v>147</v>
      </c>
      <c r="U66" s="14"/>
      <c r="V66" s="14"/>
      <c r="W66" s="14"/>
      <c r="X66" s="14"/>
      <c r="Y66" s="14"/>
      <c r="Z66" s="14"/>
      <c r="AA66" s="14"/>
      <c r="AB66" s="14"/>
      <c r="AC66" s="14"/>
    </row>
    <row r="67" customHeight="1" spans="1:29">
      <c r="A67" s="13">
        <f>MATCH(C67,'2021年11月-2022年3月旅行社组织国内游客在厦住宿补助'!C$5:C$39,0)</f>
        <v>12</v>
      </c>
      <c r="B67" s="48">
        <f>MATCH(C67,'2021年11月-2022年3月旅行社组织国内游客在厦住宿补助'!C$5:C$24,0)</f>
        <v>12</v>
      </c>
      <c r="C67" s="14" t="s">
        <v>51</v>
      </c>
      <c r="D67" s="49">
        <f>SUBTOTAL(3,E$7:E67)</f>
        <v>50</v>
      </c>
      <c r="E67" s="49" t="str">
        <f t="shared" si="1"/>
        <v>GD99K7Q6BA56</v>
      </c>
      <c r="F67" s="16" t="s">
        <v>239</v>
      </c>
      <c r="G67" s="16">
        <v>5</v>
      </c>
      <c r="H67" s="17" t="s">
        <v>237</v>
      </c>
      <c r="I67" s="17">
        <v>1</v>
      </c>
      <c r="J67" s="17">
        <v>3</v>
      </c>
      <c r="K67" s="17">
        <v>0.012</v>
      </c>
      <c r="L67" s="17"/>
      <c r="M67" s="17"/>
      <c r="N67" s="14"/>
      <c r="O67" s="24" t="s">
        <v>147</v>
      </c>
      <c r="P67" s="14">
        <v>1</v>
      </c>
      <c r="Q67" s="14">
        <v>3</v>
      </c>
      <c r="R67" s="14">
        <f t="shared" si="0"/>
        <v>120</v>
      </c>
      <c r="S67" s="24"/>
      <c r="T67" s="24" t="s">
        <v>147</v>
      </c>
      <c r="U67" s="14"/>
      <c r="V67" s="14"/>
      <c r="W67" s="14"/>
      <c r="X67" s="14"/>
      <c r="Y67" s="14"/>
      <c r="Z67" s="14"/>
      <c r="AA67" s="14"/>
      <c r="AB67" s="14"/>
      <c r="AC67" s="14"/>
    </row>
    <row r="68" customHeight="1" spans="1:29">
      <c r="A68" s="13">
        <f>MATCH(C68,'2021年11月-2022年3月旅行社组织国内游客在厦住宿补助'!C$5:C$39,0)</f>
        <v>12</v>
      </c>
      <c r="B68" s="48">
        <f>MATCH(C68,'2021年11月-2022年3月旅行社组织国内游客在厦住宿补助'!C$5:C$24,0)</f>
        <v>12</v>
      </c>
      <c r="C68" s="14" t="s">
        <v>51</v>
      </c>
      <c r="D68" s="49">
        <f>SUBTOTAL(3,E$7:E68)</f>
        <v>50</v>
      </c>
      <c r="E68" s="49"/>
      <c r="F68" s="16" t="s">
        <v>239</v>
      </c>
      <c r="G68" s="16">
        <v>5</v>
      </c>
      <c r="H68" s="17" t="s">
        <v>237</v>
      </c>
      <c r="I68" s="17">
        <v>1</v>
      </c>
      <c r="J68" s="17">
        <v>1</v>
      </c>
      <c r="K68" s="17">
        <v>0.003</v>
      </c>
      <c r="L68" s="17"/>
      <c r="M68" s="17"/>
      <c r="N68" s="14" t="s">
        <v>240</v>
      </c>
      <c r="O68" s="24" t="s">
        <v>147</v>
      </c>
      <c r="P68" s="14">
        <v>1</v>
      </c>
      <c r="Q68" s="14">
        <v>1</v>
      </c>
      <c r="R68" s="26">
        <v>0</v>
      </c>
      <c r="S68" s="24" t="s">
        <v>240</v>
      </c>
      <c r="T68" s="24" t="s">
        <v>147</v>
      </c>
      <c r="U68" s="14"/>
      <c r="V68" s="14"/>
      <c r="W68" s="14"/>
      <c r="X68" s="14"/>
      <c r="Y68" s="14"/>
      <c r="Z68" s="14"/>
      <c r="AA68" s="14"/>
      <c r="AB68" s="14"/>
      <c r="AC68" s="14"/>
    </row>
    <row r="69" customHeight="1" spans="1:29">
      <c r="A69" s="13">
        <f>MATCH(C69,'2021年11月-2022年3月旅行社组织国内游客在厦住宿补助'!C$5:C$39,0)</f>
        <v>12</v>
      </c>
      <c r="B69" s="48">
        <f>MATCH(C69,'2021年11月-2022年3月旅行社组织国内游客在厦住宿补助'!C$5:C$24,0)</f>
        <v>12</v>
      </c>
      <c r="C69" s="14" t="s">
        <v>51</v>
      </c>
      <c r="D69" s="49">
        <f>SUBTOTAL(3,E$7:E69)</f>
        <v>50</v>
      </c>
      <c r="E69" s="49"/>
      <c r="F69" s="16" t="s">
        <v>239</v>
      </c>
      <c r="G69" s="16">
        <v>5</v>
      </c>
      <c r="H69" s="17" t="s">
        <v>237</v>
      </c>
      <c r="I69" s="17">
        <v>1</v>
      </c>
      <c r="J69" s="17">
        <v>3</v>
      </c>
      <c r="K69" s="17">
        <v>0.012</v>
      </c>
      <c r="L69" s="17"/>
      <c r="M69" s="17"/>
      <c r="N69" s="14"/>
      <c r="O69" s="24" t="s">
        <v>147</v>
      </c>
      <c r="P69" s="14">
        <v>1</v>
      </c>
      <c r="Q69" s="14">
        <v>3</v>
      </c>
      <c r="R69" s="14">
        <f t="shared" si="0"/>
        <v>120</v>
      </c>
      <c r="S69" s="24"/>
      <c r="T69" s="24" t="s">
        <v>147</v>
      </c>
      <c r="U69" s="14"/>
      <c r="V69" s="14"/>
      <c r="W69" s="14"/>
      <c r="X69" s="14"/>
      <c r="Y69" s="14"/>
      <c r="Z69" s="14"/>
      <c r="AA69" s="14"/>
      <c r="AB69" s="14"/>
      <c r="AC69" s="14"/>
    </row>
    <row r="70" customHeight="1" spans="1:29">
      <c r="A70" s="13">
        <f>MATCH(C70,'2021年11月-2022年3月旅行社组织国内游客在厦住宿补助'!C$5:C$39,0)</f>
        <v>12</v>
      </c>
      <c r="B70" s="48">
        <f>MATCH(C70,'2021年11月-2022年3月旅行社组织国内游客在厦住宿补助'!C$5:C$24,0)</f>
        <v>12</v>
      </c>
      <c r="C70" s="14" t="s">
        <v>51</v>
      </c>
      <c r="D70" s="49">
        <f>SUBTOTAL(3,E$7:E70)</f>
        <v>50</v>
      </c>
      <c r="E70" s="49"/>
      <c r="F70" s="16" t="s">
        <v>239</v>
      </c>
      <c r="G70" s="16">
        <v>5</v>
      </c>
      <c r="H70" s="17" t="s">
        <v>237</v>
      </c>
      <c r="I70" s="17">
        <v>1</v>
      </c>
      <c r="J70" s="17">
        <v>1</v>
      </c>
      <c r="K70" s="17">
        <v>0.003</v>
      </c>
      <c r="L70" s="17"/>
      <c r="M70" s="17"/>
      <c r="N70" s="14" t="s">
        <v>240</v>
      </c>
      <c r="O70" s="24" t="s">
        <v>147</v>
      </c>
      <c r="P70" s="14">
        <v>1</v>
      </c>
      <c r="Q70" s="14">
        <v>1</v>
      </c>
      <c r="R70" s="26">
        <v>0</v>
      </c>
      <c r="S70" s="24" t="s">
        <v>240</v>
      </c>
      <c r="T70" s="24" t="s">
        <v>147</v>
      </c>
      <c r="U70" s="14"/>
      <c r="V70" s="14"/>
      <c r="W70" s="14"/>
      <c r="X70" s="14"/>
      <c r="Y70" s="14"/>
      <c r="Z70" s="14"/>
      <c r="AA70" s="14"/>
      <c r="AB70" s="14"/>
      <c r="AC70" s="14"/>
    </row>
    <row r="71" customHeight="1" spans="1:29">
      <c r="A71" s="13">
        <f>MATCH(C71,'2021年11月-2022年3月旅行社组织国内游客在厦住宿补助'!C$5:C$39,0)</f>
        <v>12</v>
      </c>
      <c r="B71" s="48">
        <f>MATCH(C71,'2021年11月-2022年3月旅行社组织国内游客在厦住宿补助'!C$5:C$24,0)</f>
        <v>12</v>
      </c>
      <c r="C71" s="14" t="s">
        <v>51</v>
      </c>
      <c r="D71" s="49">
        <f>SUBTOTAL(3,E$7:E71)</f>
        <v>50</v>
      </c>
      <c r="E71" s="49"/>
      <c r="F71" s="16" t="s">
        <v>239</v>
      </c>
      <c r="G71" s="16">
        <v>5</v>
      </c>
      <c r="H71" s="17" t="s">
        <v>237</v>
      </c>
      <c r="I71" s="17">
        <v>1</v>
      </c>
      <c r="J71" s="17">
        <v>2</v>
      </c>
      <c r="K71" s="17">
        <v>0.007</v>
      </c>
      <c r="L71" s="17"/>
      <c r="M71" s="17"/>
      <c r="N71" s="14"/>
      <c r="O71" s="24" t="s">
        <v>147</v>
      </c>
      <c r="P71" s="14">
        <v>1</v>
      </c>
      <c r="Q71" s="14">
        <v>2</v>
      </c>
      <c r="R71" s="14">
        <f t="shared" si="0"/>
        <v>70</v>
      </c>
      <c r="S71" s="24"/>
      <c r="T71" s="24" t="s">
        <v>147</v>
      </c>
      <c r="U71" s="14"/>
      <c r="V71" s="14"/>
      <c r="W71" s="14"/>
      <c r="X71" s="14"/>
      <c r="Y71" s="14"/>
      <c r="Z71" s="14"/>
      <c r="AA71" s="14"/>
      <c r="AB71" s="14"/>
      <c r="AC71" s="14"/>
    </row>
    <row r="72" customHeight="1" spans="1:29">
      <c r="A72" s="13">
        <f>MATCH(C72,'2021年11月-2022年3月旅行社组织国内游客在厦住宿补助'!C$5:C$39,0)</f>
        <v>12</v>
      </c>
      <c r="B72" s="48">
        <f>MATCH(C72,'2021年11月-2022年3月旅行社组织国内游客在厦住宿补助'!C$5:C$24,0)</f>
        <v>12</v>
      </c>
      <c r="C72" s="14" t="s">
        <v>51</v>
      </c>
      <c r="D72" s="49">
        <f>SUBTOTAL(3,E$7:E72)</f>
        <v>50</v>
      </c>
      <c r="E72" s="49"/>
      <c r="F72" s="16" t="s">
        <v>239</v>
      </c>
      <c r="G72" s="16">
        <v>5</v>
      </c>
      <c r="H72" s="17" t="s">
        <v>241</v>
      </c>
      <c r="I72" s="17">
        <v>1</v>
      </c>
      <c r="J72" s="17">
        <v>1</v>
      </c>
      <c r="K72" s="17">
        <v>0.003</v>
      </c>
      <c r="L72" s="17">
        <v>20211106</v>
      </c>
      <c r="M72" s="17">
        <v>20211107</v>
      </c>
      <c r="N72" s="14" t="s">
        <v>233</v>
      </c>
      <c r="O72" s="24" t="s">
        <v>155</v>
      </c>
      <c r="P72" s="14">
        <v>1</v>
      </c>
      <c r="Q72" s="14">
        <v>1</v>
      </c>
      <c r="R72" s="14">
        <f t="shared" si="0"/>
        <v>0</v>
      </c>
      <c r="S72" s="24" t="s">
        <v>233</v>
      </c>
      <c r="T72" s="24" t="s">
        <v>155</v>
      </c>
      <c r="U72" s="14"/>
      <c r="V72" s="14"/>
      <c r="W72" s="14"/>
      <c r="X72" s="14"/>
      <c r="Y72" s="14"/>
      <c r="Z72" s="14"/>
      <c r="AA72" s="14"/>
      <c r="AB72" s="14"/>
      <c r="AC72" s="14"/>
    </row>
    <row r="73" customHeight="1" spans="1:29">
      <c r="A73" s="13">
        <f>MATCH(C73,'2021年11月-2022年3月旅行社组织国内游客在厦住宿补助'!C$5:C$39,0)</f>
        <v>12</v>
      </c>
      <c r="B73" s="48">
        <f>MATCH(C73,'2021年11月-2022年3月旅行社组织国内游客在厦住宿补助'!C$5:C$24,0)</f>
        <v>12</v>
      </c>
      <c r="C73" s="14" t="s">
        <v>51</v>
      </c>
      <c r="D73" s="49">
        <f>SUBTOTAL(3,E$7:E73)</f>
        <v>51</v>
      </c>
      <c r="E73" s="49" t="str">
        <f t="shared" si="1"/>
        <v>GD927AVAWZ58</v>
      </c>
      <c r="F73" s="16" t="s">
        <v>242</v>
      </c>
      <c r="G73" s="16">
        <v>6</v>
      </c>
      <c r="H73" s="17" t="s">
        <v>237</v>
      </c>
      <c r="I73" s="17">
        <v>1</v>
      </c>
      <c r="J73" s="17">
        <v>1</v>
      </c>
      <c r="K73" s="17">
        <v>0.003</v>
      </c>
      <c r="L73" s="17"/>
      <c r="M73" s="17"/>
      <c r="N73" s="14"/>
      <c r="O73" s="24" t="s">
        <v>147</v>
      </c>
      <c r="P73" s="14">
        <v>1</v>
      </c>
      <c r="Q73" s="14">
        <v>1</v>
      </c>
      <c r="R73" s="14">
        <f t="shared" si="0"/>
        <v>30</v>
      </c>
      <c r="S73" s="24"/>
      <c r="T73" s="24" t="s">
        <v>147</v>
      </c>
      <c r="U73" s="14"/>
      <c r="V73" s="14"/>
      <c r="W73" s="14"/>
      <c r="X73" s="14"/>
      <c r="Y73" s="14"/>
      <c r="Z73" s="14"/>
      <c r="AA73" s="14"/>
      <c r="AB73" s="14"/>
      <c r="AC73" s="14"/>
    </row>
    <row r="74" customHeight="1" spans="1:29">
      <c r="A74" s="13">
        <f>MATCH(C74,'2021年11月-2022年3月旅行社组织国内游客在厦住宿补助'!C$5:C$39,0)</f>
        <v>12</v>
      </c>
      <c r="B74" s="48">
        <f>MATCH(C74,'2021年11月-2022年3月旅行社组织国内游客在厦住宿补助'!C$5:C$24,0)</f>
        <v>12</v>
      </c>
      <c r="C74" s="14" t="s">
        <v>51</v>
      </c>
      <c r="D74" s="49">
        <f>SUBTOTAL(3,E$7:E74)</f>
        <v>51</v>
      </c>
      <c r="E74" s="49"/>
      <c r="F74" s="16" t="s">
        <v>242</v>
      </c>
      <c r="G74" s="16">
        <v>6</v>
      </c>
      <c r="H74" s="17" t="s">
        <v>237</v>
      </c>
      <c r="I74" s="17">
        <v>1</v>
      </c>
      <c r="J74" s="17">
        <v>2</v>
      </c>
      <c r="K74" s="17">
        <v>0.007</v>
      </c>
      <c r="L74" s="17"/>
      <c r="M74" s="17"/>
      <c r="N74" s="14"/>
      <c r="O74" s="24" t="s">
        <v>147</v>
      </c>
      <c r="P74" s="14">
        <v>1</v>
      </c>
      <c r="Q74" s="14">
        <v>2</v>
      </c>
      <c r="R74" s="26">
        <v>90</v>
      </c>
      <c r="S74" s="24"/>
      <c r="T74" s="24" t="s">
        <v>147</v>
      </c>
      <c r="U74" s="14"/>
      <c r="V74" s="14"/>
      <c r="W74" s="14"/>
      <c r="X74" s="14"/>
      <c r="Y74" s="14"/>
      <c r="Z74" s="14"/>
      <c r="AA74" s="14"/>
      <c r="AB74" s="14"/>
      <c r="AC74" s="14"/>
    </row>
    <row r="75" customHeight="1" spans="1:29">
      <c r="A75" s="13">
        <f>MATCH(C75,'2021年11月-2022年3月旅行社组织国内游客在厦住宿补助'!C$5:C$39,0)</f>
        <v>12</v>
      </c>
      <c r="B75" s="48">
        <f>MATCH(C75,'2021年11月-2022年3月旅行社组织国内游客在厦住宿补助'!C$5:C$24,0)</f>
        <v>12</v>
      </c>
      <c r="C75" s="14" t="s">
        <v>51</v>
      </c>
      <c r="D75" s="49">
        <f>SUBTOTAL(3,E$7:E75)</f>
        <v>51</v>
      </c>
      <c r="E75" s="49"/>
      <c r="F75" s="16" t="s">
        <v>242</v>
      </c>
      <c r="G75" s="16">
        <v>6</v>
      </c>
      <c r="H75" s="17" t="s">
        <v>229</v>
      </c>
      <c r="I75" s="17">
        <v>1</v>
      </c>
      <c r="J75" s="17">
        <v>1</v>
      </c>
      <c r="K75" s="17">
        <v>0.003</v>
      </c>
      <c r="L75" s="17"/>
      <c r="M75" s="17"/>
      <c r="N75" s="14"/>
      <c r="O75" s="24" t="s">
        <v>147</v>
      </c>
      <c r="P75" s="14">
        <v>1</v>
      </c>
      <c r="Q75" s="14">
        <v>1</v>
      </c>
      <c r="R75" s="14">
        <f t="shared" ref="R75:R81" si="2">IF(T75="是",IF(Q75=1,P75*30,IF(Q75=2,P75*70,IF(Q75&gt;2,P75*120,0))),0)</f>
        <v>30</v>
      </c>
      <c r="S75" s="24"/>
      <c r="T75" s="24" t="s">
        <v>147</v>
      </c>
      <c r="U75" s="14"/>
      <c r="V75" s="14"/>
      <c r="W75" s="14"/>
      <c r="X75" s="14"/>
      <c r="Y75" s="14"/>
      <c r="Z75" s="14"/>
      <c r="AA75" s="14"/>
      <c r="AB75" s="14"/>
      <c r="AC75" s="14"/>
    </row>
    <row r="76" customHeight="1" spans="1:29">
      <c r="A76" s="13">
        <f>MATCH(C76,'2021年11月-2022年3月旅行社组织国内游客在厦住宿补助'!C$5:C$39,0)</f>
        <v>12</v>
      </c>
      <c r="B76" s="48">
        <f>MATCH(C76,'2021年11月-2022年3月旅行社组织国内游客在厦住宿补助'!C$5:C$24,0)</f>
        <v>12</v>
      </c>
      <c r="C76" s="14" t="s">
        <v>51</v>
      </c>
      <c r="D76" s="49">
        <f>SUBTOTAL(3,E$7:E76)</f>
        <v>51</v>
      </c>
      <c r="E76" s="49"/>
      <c r="F76" s="16" t="s">
        <v>242</v>
      </c>
      <c r="G76" s="16">
        <v>6</v>
      </c>
      <c r="H76" s="17" t="s">
        <v>229</v>
      </c>
      <c r="I76" s="17">
        <v>1</v>
      </c>
      <c r="J76" s="17">
        <v>1</v>
      </c>
      <c r="K76" s="17">
        <v>0.003</v>
      </c>
      <c r="L76" s="17"/>
      <c r="M76" s="17"/>
      <c r="N76" s="14"/>
      <c r="O76" s="24" t="s">
        <v>147</v>
      </c>
      <c r="P76" s="14">
        <v>1</v>
      </c>
      <c r="Q76" s="14">
        <v>1</v>
      </c>
      <c r="R76" s="14">
        <f t="shared" si="2"/>
        <v>30</v>
      </c>
      <c r="S76" s="24"/>
      <c r="T76" s="24" t="s">
        <v>147</v>
      </c>
      <c r="U76" s="14"/>
      <c r="V76" s="14"/>
      <c r="W76" s="14"/>
      <c r="X76" s="14"/>
      <c r="Y76" s="14"/>
      <c r="Z76" s="14"/>
      <c r="AA76" s="14"/>
      <c r="AB76" s="14"/>
      <c r="AC76" s="14"/>
    </row>
    <row r="77" customHeight="1" spans="1:29">
      <c r="A77" s="13">
        <f>MATCH(C77,'2021年11月-2022年3月旅行社组织国内游客在厦住宿补助'!C$5:C$39,0)</f>
        <v>12</v>
      </c>
      <c r="B77" s="48">
        <f>MATCH(C77,'2021年11月-2022年3月旅行社组织国内游客在厦住宿补助'!C$5:C$24,0)</f>
        <v>12</v>
      </c>
      <c r="C77" s="14" t="s">
        <v>51</v>
      </c>
      <c r="D77" s="49">
        <f>SUBTOTAL(3,E$7:E77)</f>
        <v>52</v>
      </c>
      <c r="E77" s="49" t="str">
        <f t="shared" ref="E77:E137" si="3">IF(F77=F76,"",F77)</f>
        <v>GD40D63Y6782</v>
      </c>
      <c r="F77" s="16" t="s">
        <v>243</v>
      </c>
      <c r="G77" s="16">
        <v>10</v>
      </c>
      <c r="H77" s="17" t="s">
        <v>237</v>
      </c>
      <c r="I77" s="17">
        <v>1</v>
      </c>
      <c r="J77" s="17">
        <v>4</v>
      </c>
      <c r="K77" s="17">
        <v>0.012</v>
      </c>
      <c r="L77" s="17"/>
      <c r="M77" s="17"/>
      <c r="N77" s="14"/>
      <c r="O77" s="24" t="s">
        <v>147</v>
      </c>
      <c r="P77" s="14">
        <v>1</v>
      </c>
      <c r="Q77" s="14">
        <v>4</v>
      </c>
      <c r="R77" s="14">
        <f t="shared" si="2"/>
        <v>120</v>
      </c>
      <c r="S77" s="24"/>
      <c r="T77" s="24" t="s">
        <v>147</v>
      </c>
      <c r="U77" s="14"/>
      <c r="V77" s="14"/>
      <c r="W77" s="14"/>
      <c r="X77" s="14"/>
      <c r="Y77" s="14"/>
      <c r="Z77" s="14"/>
      <c r="AA77" s="14"/>
      <c r="AB77" s="14"/>
      <c r="AC77" s="14"/>
    </row>
    <row r="78" customHeight="1" spans="1:29">
      <c r="A78" s="13">
        <f>MATCH(C78,'2021年11月-2022年3月旅行社组织国内游客在厦住宿补助'!C$5:C$39,0)</f>
        <v>12</v>
      </c>
      <c r="B78" s="48">
        <f>MATCH(C78,'2021年11月-2022年3月旅行社组织国内游客在厦住宿补助'!C$5:C$24,0)</f>
        <v>12</v>
      </c>
      <c r="C78" s="14" t="s">
        <v>51</v>
      </c>
      <c r="D78" s="49">
        <f>SUBTOTAL(3,E$7:E78)</f>
        <v>52</v>
      </c>
      <c r="E78" s="49"/>
      <c r="F78" s="16" t="s">
        <v>243</v>
      </c>
      <c r="G78" s="16">
        <v>10</v>
      </c>
      <c r="H78" s="17" t="s">
        <v>229</v>
      </c>
      <c r="I78" s="17">
        <v>5</v>
      </c>
      <c r="J78" s="17">
        <v>1</v>
      </c>
      <c r="K78" s="17">
        <v>0.015</v>
      </c>
      <c r="L78" s="17"/>
      <c r="M78" s="17"/>
      <c r="N78" s="14"/>
      <c r="O78" s="24" t="s">
        <v>147</v>
      </c>
      <c r="P78" s="14">
        <v>5</v>
      </c>
      <c r="Q78" s="14">
        <v>1</v>
      </c>
      <c r="R78" s="14">
        <f t="shared" si="2"/>
        <v>150</v>
      </c>
      <c r="S78" s="24"/>
      <c r="T78" s="24" t="s">
        <v>147</v>
      </c>
      <c r="U78" s="14"/>
      <c r="V78" s="14"/>
      <c r="W78" s="14"/>
      <c r="X78" s="14"/>
      <c r="Y78" s="14"/>
      <c r="Z78" s="14"/>
      <c r="AA78" s="14"/>
      <c r="AB78" s="14"/>
      <c r="AC78" s="14"/>
    </row>
    <row r="79" customHeight="1" spans="1:29">
      <c r="A79" s="13">
        <f>MATCH(C79,'2021年11月-2022年3月旅行社组织国内游客在厦住宿补助'!C$5:C$39,0)</f>
        <v>12</v>
      </c>
      <c r="B79" s="48">
        <f>MATCH(C79,'2021年11月-2022年3月旅行社组织国内游客在厦住宿补助'!C$5:C$24,0)</f>
        <v>12</v>
      </c>
      <c r="C79" s="14" t="s">
        <v>51</v>
      </c>
      <c r="D79" s="49">
        <f>SUBTOTAL(3,E$7:E79)</f>
        <v>53</v>
      </c>
      <c r="E79" s="49" t="str">
        <f t="shared" si="3"/>
        <v>GD32O5H8EX77</v>
      </c>
      <c r="F79" s="16" t="s">
        <v>244</v>
      </c>
      <c r="G79" s="16">
        <v>2</v>
      </c>
      <c r="H79" s="17" t="s">
        <v>237</v>
      </c>
      <c r="I79" s="17">
        <v>1</v>
      </c>
      <c r="J79" s="17">
        <v>4</v>
      </c>
      <c r="K79" s="17">
        <v>0.012</v>
      </c>
      <c r="L79" s="17"/>
      <c r="M79" s="17"/>
      <c r="N79" s="14"/>
      <c r="O79" s="24" t="s">
        <v>147</v>
      </c>
      <c r="P79" s="14">
        <v>1</v>
      </c>
      <c r="Q79" s="14">
        <v>4</v>
      </c>
      <c r="R79" s="14">
        <f t="shared" si="2"/>
        <v>120</v>
      </c>
      <c r="S79" s="24"/>
      <c r="T79" s="24" t="s">
        <v>147</v>
      </c>
      <c r="U79" s="14"/>
      <c r="V79" s="14"/>
      <c r="W79" s="14"/>
      <c r="X79" s="14"/>
      <c r="Y79" s="14"/>
      <c r="Z79" s="14"/>
      <c r="AA79" s="14"/>
      <c r="AB79" s="14"/>
      <c r="AC79" s="14"/>
    </row>
    <row r="80" customHeight="1" spans="1:29">
      <c r="A80" s="13">
        <f>MATCH(C80,'2021年11月-2022年3月旅行社组织国内游客在厦住宿补助'!C$5:C$39,0)</f>
        <v>12</v>
      </c>
      <c r="B80" s="48">
        <f>MATCH(C80,'2021年11月-2022年3月旅行社组织国内游客在厦住宿补助'!C$5:C$24,0)</f>
        <v>12</v>
      </c>
      <c r="C80" s="14" t="s">
        <v>51</v>
      </c>
      <c r="D80" s="49">
        <f>SUBTOTAL(3,E$7:E80)</f>
        <v>54</v>
      </c>
      <c r="E80" s="49" t="str">
        <f t="shared" si="3"/>
        <v>GD653SIP8G82</v>
      </c>
      <c r="F80" s="16" t="s">
        <v>245</v>
      </c>
      <c r="G80" s="16">
        <v>2</v>
      </c>
      <c r="H80" s="17" t="s">
        <v>237</v>
      </c>
      <c r="I80" s="17">
        <v>1</v>
      </c>
      <c r="J80" s="17">
        <v>4</v>
      </c>
      <c r="K80" s="17">
        <v>0.012</v>
      </c>
      <c r="L80" s="17"/>
      <c r="M80" s="17"/>
      <c r="N80" s="14"/>
      <c r="O80" s="24" t="s">
        <v>147</v>
      </c>
      <c r="P80" s="14">
        <v>1</v>
      </c>
      <c r="Q80" s="14">
        <v>4</v>
      </c>
      <c r="R80" s="14">
        <f t="shared" si="2"/>
        <v>120</v>
      </c>
      <c r="S80" s="24"/>
      <c r="T80" s="24" t="s">
        <v>147</v>
      </c>
      <c r="U80" s="14"/>
      <c r="V80" s="14"/>
      <c r="W80" s="14"/>
      <c r="X80" s="14"/>
      <c r="Y80" s="14"/>
      <c r="Z80" s="14"/>
      <c r="AA80" s="14"/>
      <c r="AB80" s="14"/>
      <c r="AC80" s="14"/>
    </row>
    <row r="81" customHeight="1" spans="1:29">
      <c r="A81" s="13">
        <f>MATCH(C81,'2021年11月-2022年3月旅行社组织国内游客在厦住宿补助'!C$5:C$39,0)</f>
        <v>12</v>
      </c>
      <c r="B81" s="48">
        <f>MATCH(C81,'2021年11月-2022年3月旅行社组织国内游客在厦住宿补助'!C$5:C$24,0)</f>
        <v>12</v>
      </c>
      <c r="C81" s="14" t="s">
        <v>51</v>
      </c>
      <c r="D81" s="49">
        <f>SUBTOTAL(3,E$7:E81)</f>
        <v>55</v>
      </c>
      <c r="E81" s="49" t="str">
        <f t="shared" si="3"/>
        <v>GD42R0V4NJ94</v>
      </c>
      <c r="F81" s="16" t="s">
        <v>246</v>
      </c>
      <c r="G81" s="16">
        <v>3</v>
      </c>
      <c r="H81" s="17" t="s">
        <v>237</v>
      </c>
      <c r="I81" s="17">
        <v>1</v>
      </c>
      <c r="J81" s="17">
        <v>1</v>
      </c>
      <c r="K81" s="17">
        <v>0.003</v>
      </c>
      <c r="L81" s="17"/>
      <c r="M81" s="17"/>
      <c r="N81" s="14"/>
      <c r="O81" s="24" t="s">
        <v>147</v>
      </c>
      <c r="P81" s="14">
        <v>1</v>
      </c>
      <c r="Q81" s="14">
        <v>1</v>
      </c>
      <c r="R81" s="14">
        <f t="shared" si="2"/>
        <v>30</v>
      </c>
      <c r="S81" s="24"/>
      <c r="T81" s="24" t="s">
        <v>147</v>
      </c>
      <c r="U81" s="14"/>
      <c r="V81" s="14"/>
      <c r="W81" s="14"/>
      <c r="X81" s="14"/>
      <c r="Y81" s="14"/>
      <c r="Z81" s="14"/>
      <c r="AA81" s="14"/>
      <c r="AB81" s="14"/>
      <c r="AC81" s="14"/>
    </row>
    <row r="82" customHeight="1" spans="1:29">
      <c r="A82" s="13">
        <f>MATCH(C82,'2021年11月-2022年3月旅行社组织国内游客在厦住宿补助'!C$5:C$39,0)</f>
        <v>12</v>
      </c>
      <c r="B82" s="48">
        <f>MATCH(C82,'2021年11月-2022年3月旅行社组织国内游客在厦住宿补助'!C$5:C$24,0)</f>
        <v>12</v>
      </c>
      <c r="C82" s="14" t="s">
        <v>51</v>
      </c>
      <c r="D82" s="49">
        <f>SUBTOTAL(3,E$7:E82)</f>
        <v>55</v>
      </c>
      <c r="E82" s="49"/>
      <c r="F82" s="16" t="s">
        <v>246</v>
      </c>
      <c r="G82" s="16">
        <v>3</v>
      </c>
      <c r="H82" s="17" t="s">
        <v>237</v>
      </c>
      <c r="I82" s="17">
        <v>1</v>
      </c>
      <c r="J82" s="17">
        <v>3</v>
      </c>
      <c r="K82" s="17">
        <v>0.012</v>
      </c>
      <c r="L82" s="17"/>
      <c r="M82" s="17"/>
      <c r="N82" s="14"/>
      <c r="O82" s="24" t="s">
        <v>147</v>
      </c>
      <c r="P82" s="14">
        <v>1</v>
      </c>
      <c r="Q82" s="14">
        <v>3</v>
      </c>
      <c r="R82" s="26">
        <v>90</v>
      </c>
      <c r="S82" s="24"/>
      <c r="T82" s="24" t="s">
        <v>147</v>
      </c>
      <c r="U82" s="14"/>
      <c r="V82" s="14"/>
      <c r="W82" s="14"/>
      <c r="X82" s="14"/>
      <c r="Y82" s="14"/>
      <c r="Z82" s="14"/>
      <c r="AA82" s="14"/>
      <c r="AB82" s="14"/>
      <c r="AC82" s="14"/>
    </row>
    <row r="83" customHeight="1" spans="1:29">
      <c r="A83" s="13">
        <f>MATCH(C83,'2021年11月-2022年3月旅行社组织国内游客在厦住宿补助'!C$5:C$39,0)</f>
        <v>12</v>
      </c>
      <c r="B83" s="48">
        <f>MATCH(C83,'2021年11月-2022年3月旅行社组织国内游客在厦住宿补助'!C$5:C$24,0)</f>
        <v>12</v>
      </c>
      <c r="C83" s="14" t="s">
        <v>51</v>
      </c>
      <c r="D83" s="49">
        <f>SUBTOTAL(3,E$7:E83)</f>
        <v>55</v>
      </c>
      <c r="E83" s="49"/>
      <c r="F83" s="16" t="s">
        <v>246</v>
      </c>
      <c r="G83" s="16">
        <v>3</v>
      </c>
      <c r="H83" s="17" t="s">
        <v>229</v>
      </c>
      <c r="I83" s="17">
        <v>1</v>
      </c>
      <c r="J83" s="17">
        <v>2</v>
      </c>
      <c r="K83" s="17">
        <v>0.007</v>
      </c>
      <c r="L83" s="17"/>
      <c r="M83" s="17"/>
      <c r="N83" s="14"/>
      <c r="O83" s="24" t="s">
        <v>147</v>
      </c>
      <c r="P83" s="14">
        <v>1</v>
      </c>
      <c r="Q83" s="14">
        <v>2</v>
      </c>
      <c r="R83" s="14">
        <f>IF(T83="是",IF(Q83=1,P83*30,IF(Q83=2,P83*70,IF(Q83&gt;2,P83*120,0))),0)</f>
        <v>70</v>
      </c>
      <c r="S83" s="24"/>
      <c r="T83" s="24" t="s">
        <v>147</v>
      </c>
      <c r="U83" s="14"/>
      <c r="V83" s="14"/>
      <c r="W83" s="14"/>
      <c r="X83" s="14"/>
      <c r="Y83" s="14"/>
      <c r="Z83" s="14"/>
      <c r="AA83" s="14"/>
      <c r="AB83" s="14"/>
      <c r="AC83" s="14"/>
    </row>
    <row r="84" customHeight="1" spans="1:29">
      <c r="A84" s="13">
        <f>MATCH(C84,'2021年11月-2022年3月旅行社组织国内游客在厦住宿补助'!C$5:C$39,0)</f>
        <v>12</v>
      </c>
      <c r="B84" s="48">
        <f>MATCH(C84,'2021年11月-2022年3月旅行社组织国内游客在厦住宿补助'!C$5:C$24,0)</f>
        <v>12</v>
      </c>
      <c r="C84" s="14" t="s">
        <v>51</v>
      </c>
      <c r="D84" s="49">
        <f>SUBTOTAL(3,E$7:E84)</f>
        <v>56</v>
      </c>
      <c r="E84" s="49" t="str">
        <f t="shared" si="3"/>
        <v>GD67N8W8WQ55</v>
      </c>
      <c r="F84" s="16" t="s">
        <v>247</v>
      </c>
      <c r="G84" s="16">
        <v>7</v>
      </c>
      <c r="H84" s="17" t="s">
        <v>237</v>
      </c>
      <c r="I84" s="17">
        <v>1</v>
      </c>
      <c r="J84" s="17">
        <v>2</v>
      </c>
      <c r="K84" s="17">
        <v>0.007</v>
      </c>
      <c r="L84" s="17"/>
      <c r="M84" s="17"/>
      <c r="N84" s="14" t="s">
        <v>248</v>
      </c>
      <c r="O84" s="24" t="s">
        <v>155</v>
      </c>
      <c r="P84" s="14">
        <v>1</v>
      </c>
      <c r="Q84" s="14">
        <v>2</v>
      </c>
      <c r="R84" s="14">
        <f>IF(T84="是",IF(Q84=1,P84*30,IF(Q84=2,P84*70,IF(Q84&gt;2,P84*120,0))),0)</f>
        <v>0</v>
      </c>
      <c r="S84" s="24" t="s">
        <v>248</v>
      </c>
      <c r="T84" s="24" t="s">
        <v>155</v>
      </c>
      <c r="U84" s="14"/>
      <c r="V84" s="14"/>
      <c r="W84" s="14"/>
      <c r="X84" s="14"/>
      <c r="Y84" s="14"/>
      <c r="Z84" s="14"/>
      <c r="AA84" s="14"/>
      <c r="AB84" s="14"/>
      <c r="AC84" s="14"/>
    </row>
    <row r="85" customHeight="1" spans="1:29">
      <c r="A85" s="13">
        <f>MATCH(C85,'2021年11月-2022年3月旅行社组织国内游客在厦住宿补助'!C$5:C$39,0)</f>
        <v>12</v>
      </c>
      <c r="B85" s="48">
        <f>MATCH(C85,'2021年11月-2022年3月旅行社组织国内游客在厦住宿补助'!C$5:C$24,0)</f>
        <v>12</v>
      </c>
      <c r="C85" s="14" t="s">
        <v>51</v>
      </c>
      <c r="D85" s="49">
        <f>SUBTOTAL(3,E$7:E85)</f>
        <v>56</v>
      </c>
      <c r="E85" s="49"/>
      <c r="F85" s="16" t="s">
        <v>247</v>
      </c>
      <c r="G85" s="16">
        <v>7</v>
      </c>
      <c r="H85" s="17" t="s">
        <v>237</v>
      </c>
      <c r="I85" s="17">
        <v>1</v>
      </c>
      <c r="J85" s="17">
        <v>4</v>
      </c>
      <c r="K85" s="17">
        <v>0.012</v>
      </c>
      <c r="L85" s="17"/>
      <c r="M85" s="17"/>
      <c r="N85" s="14"/>
      <c r="O85" s="24" t="s">
        <v>147</v>
      </c>
      <c r="P85" s="14">
        <v>1</v>
      </c>
      <c r="Q85" s="14">
        <v>4</v>
      </c>
      <c r="R85" s="14">
        <f>IF(T85="是",IF(Q85=1,P85*30,IF(Q85=2,P85*70,IF(Q85&gt;2,P85*120,0))),0)</f>
        <v>120</v>
      </c>
      <c r="S85" s="24"/>
      <c r="T85" s="24" t="s">
        <v>147</v>
      </c>
      <c r="U85" s="14"/>
      <c r="V85" s="14"/>
      <c r="W85" s="14"/>
      <c r="X85" s="14"/>
      <c r="Y85" s="14"/>
      <c r="Z85" s="14"/>
      <c r="AA85" s="14"/>
      <c r="AB85" s="14"/>
      <c r="AC85" s="14"/>
    </row>
    <row r="86" customHeight="1" spans="1:29">
      <c r="A86" s="13">
        <f>MATCH(C86,'2021年11月-2022年3月旅行社组织国内游客在厦住宿补助'!C$5:C$39,0)</f>
        <v>12</v>
      </c>
      <c r="B86" s="48">
        <f>MATCH(C86,'2021年11月-2022年3月旅行社组织国内游客在厦住宿补助'!C$5:C$24,0)</f>
        <v>12</v>
      </c>
      <c r="C86" s="14" t="s">
        <v>51</v>
      </c>
      <c r="D86" s="49">
        <f>SUBTOTAL(3,E$7:E86)</f>
        <v>56</v>
      </c>
      <c r="E86" s="49"/>
      <c r="F86" s="16" t="s">
        <v>247</v>
      </c>
      <c r="G86" s="16">
        <v>7</v>
      </c>
      <c r="H86" s="17" t="s">
        <v>229</v>
      </c>
      <c r="I86" s="17">
        <v>2</v>
      </c>
      <c r="J86" s="17">
        <v>2</v>
      </c>
      <c r="K86" s="17">
        <v>0.014</v>
      </c>
      <c r="L86" s="17"/>
      <c r="M86" s="17"/>
      <c r="N86" s="14"/>
      <c r="O86" s="24" t="s">
        <v>147</v>
      </c>
      <c r="P86" s="14">
        <v>2</v>
      </c>
      <c r="Q86" s="14">
        <v>2</v>
      </c>
      <c r="R86" s="14">
        <f>IF(T86="是",IF(Q86=1,P86*30,IF(Q86=2,P86*70,IF(Q86&gt;2,P86*120,0))),0)</f>
        <v>140</v>
      </c>
      <c r="S86" s="24"/>
      <c r="T86" s="24" t="s">
        <v>147</v>
      </c>
      <c r="U86" s="14"/>
      <c r="V86" s="14"/>
      <c r="W86" s="14"/>
      <c r="X86" s="14"/>
      <c r="Y86" s="14"/>
      <c r="Z86" s="14"/>
      <c r="AA86" s="14"/>
      <c r="AB86" s="14"/>
      <c r="AC86" s="14"/>
    </row>
    <row r="87" customHeight="1" spans="1:29">
      <c r="A87" s="13">
        <f>MATCH(C87,'2021年11月-2022年3月旅行社组织国内游客在厦住宿补助'!C$5:C$39,0)</f>
        <v>12</v>
      </c>
      <c r="B87" s="48">
        <f>MATCH(C87,'2021年11月-2022年3月旅行社组织国内游客在厦住宿补助'!C$5:C$24,0)</f>
        <v>12</v>
      </c>
      <c r="C87" s="14" t="s">
        <v>51</v>
      </c>
      <c r="D87" s="49">
        <f>SUBTOTAL(3,E$7:E87)</f>
        <v>56</v>
      </c>
      <c r="E87" s="49"/>
      <c r="F87" s="16" t="s">
        <v>247</v>
      </c>
      <c r="G87" s="16">
        <v>7</v>
      </c>
      <c r="H87" s="17" t="s">
        <v>237</v>
      </c>
      <c r="I87" s="17">
        <v>1</v>
      </c>
      <c r="J87" s="17">
        <v>1</v>
      </c>
      <c r="K87" s="17">
        <v>0.003</v>
      </c>
      <c r="L87" s="17"/>
      <c r="M87" s="17"/>
      <c r="N87" s="14"/>
      <c r="O87" s="24" t="s">
        <v>147</v>
      </c>
      <c r="P87" s="14">
        <v>1</v>
      </c>
      <c r="Q87" s="14">
        <v>1</v>
      </c>
      <c r="R87" s="26">
        <v>50</v>
      </c>
      <c r="S87" s="24"/>
      <c r="T87" s="24" t="s">
        <v>147</v>
      </c>
      <c r="U87" s="14"/>
      <c r="V87" s="14"/>
      <c r="W87" s="14"/>
      <c r="X87" s="14"/>
      <c r="Y87" s="14"/>
      <c r="Z87" s="14"/>
      <c r="AA87" s="14"/>
      <c r="AB87" s="14"/>
      <c r="AC87" s="14"/>
    </row>
    <row r="88" customHeight="1" spans="1:29">
      <c r="A88" s="13">
        <f>MATCH(C88,'2021年11月-2022年3月旅行社组织国内游客在厦住宿补助'!C$5:C$39,0)</f>
        <v>12</v>
      </c>
      <c r="B88" s="48">
        <f>MATCH(C88,'2021年11月-2022年3月旅行社组织国内游客在厦住宿补助'!C$5:C$24,0)</f>
        <v>12</v>
      </c>
      <c r="C88" s="14" t="s">
        <v>51</v>
      </c>
      <c r="D88" s="49">
        <f>SUBTOTAL(3,E$7:E88)</f>
        <v>57</v>
      </c>
      <c r="E88" s="49" t="str">
        <f t="shared" si="3"/>
        <v>GD45FXD3SG24</v>
      </c>
      <c r="F88" s="16" t="s">
        <v>249</v>
      </c>
      <c r="G88" s="16">
        <v>2</v>
      </c>
      <c r="H88" s="17" t="s">
        <v>237</v>
      </c>
      <c r="I88" s="17">
        <v>1</v>
      </c>
      <c r="J88" s="17">
        <v>5</v>
      </c>
      <c r="K88" s="17">
        <v>0.012</v>
      </c>
      <c r="L88" s="17"/>
      <c r="M88" s="17"/>
      <c r="N88" s="14"/>
      <c r="O88" s="24" t="s">
        <v>147</v>
      </c>
      <c r="P88" s="14">
        <v>1</v>
      </c>
      <c r="Q88" s="14">
        <v>5</v>
      </c>
      <c r="R88" s="14">
        <f t="shared" ref="R88:R96" si="4">IF(T88="是",IF(Q88=1,P88*30,IF(Q88=2,P88*70,IF(Q88&gt;2,P88*120,0))),0)</f>
        <v>120</v>
      </c>
      <c r="S88" s="24"/>
      <c r="T88" s="24" t="s">
        <v>147</v>
      </c>
      <c r="U88" s="14"/>
      <c r="V88" s="14"/>
      <c r="W88" s="14"/>
      <c r="X88" s="14"/>
      <c r="Y88" s="14"/>
      <c r="Z88" s="14"/>
      <c r="AA88" s="14"/>
      <c r="AB88" s="14"/>
      <c r="AC88" s="14"/>
    </row>
    <row r="89" customHeight="1" spans="1:29">
      <c r="A89" s="13">
        <f>MATCH(C89,'2021年11月-2022年3月旅行社组织国内游客在厦住宿补助'!C$5:C$39,0)</f>
        <v>12</v>
      </c>
      <c r="B89" s="48">
        <f>MATCH(C89,'2021年11月-2022年3月旅行社组织国内游客在厦住宿补助'!C$5:C$24,0)</f>
        <v>12</v>
      </c>
      <c r="C89" s="14" t="s">
        <v>51</v>
      </c>
      <c r="D89" s="49">
        <f>SUBTOTAL(3,E$7:E89)</f>
        <v>57</v>
      </c>
      <c r="E89" s="49"/>
      <c r="F89" s="16" t="s">
        <v>249</v>
      </c>
      <c r="G89" s="16">
        <v>2</v>
      </c>
      <c r="H89" s="17" t="s">
        <v>237</v>
      </c>
      <c r="I89" s="17">
        <v>1</v>
      </c>
      <c r="J89" s="17">
        <v>4</v>
      </c>
      <c r="K89" s="17">
        <v>0.012</v>
      </c>
      <c r="L89" s="17"/>
      <c r="M89" s="17"/>
      <c r="N89" s="14"/>
      <c r="O89" s="24" t="s">
        <v>147</v>
      </c>
      <c r="P89" s="14">
        <v>1</v>
      </c>
      <c r="Q89" s="14">
        <v>4</v>
      </c>
      <c r="R89" s="14">
        <f t="shared" si="4"/>
        <v>120</v>
      </c>
      <c r="S89" s="24"/>
      <c r="T89" s="24" t="s">
        <v>147</v>
      </c>
      <c r="U89" s="14"/>
      <c r="V89" s="14"/>
      <c r="W89" s="14"/>
      <c r="X89" s="14"/>
      <c r="Y89" s="14"/>
      <c r="Z89" s="14"/>
      <c r="AA89" s="14"/>
      <c r="AB89" s="14"/>
      <c r="AC89" s="14"/>
    </row>
    <row r="90" customHeight="1" spans="1:29">
      <c r="A90" s="13">
        <f>MATCH(C90,'2021年11月-2022年3月旅行社组织国内游客在厦住宿补助'!C$5:C$39,0)</f>
        <v>12</v>
      </c>
      <c r="B90" s="48">
        <f>MATCH(C90,'2021年11月-2022年3月旅行社组织国内游客在厦住宿补助'!C$5:C$24,0)</f>
        <v>12</v>
      </c>
      <c r="C90" s="14" t="s">
        <v>51</v>
      </c>
      <c r="D90" s="49">
        <f>SUBTOTAL(3,E$7:E90)</f>
        <v>58</v>
      </c>
      <c r="E90" s="49" t="str">
        <f t="shared" si="3"/>
        <v>GD78JJXCSG90</v>
      </c>
      <c r="F90" s="16" t="s">
        <v>250</v>
      </c>
      <c r="G90" s="16">
        <v>2</v>
      </c>
      <c r="H90" s="17" t="s">
        <v>237</v>
      </c>
      <c r="I90" s="17">
        <v>1</v>
      </c>
      <c r="J90" s="17">
        <v>3</v>
      </c>
      <c r="K90" s="17">
        <v>0.012</v>
      </c>
      <c r="L90" s="17"/>
      <c r="M90" s="17"/>
      <c r="N90" s="14"/>
      <c r="O90" s="24" t="s">
        <v>147</v>
      </c>
      <c r="P90" s="14">
        <v>1</v>
      </c>
      <c r="Q90" s="14">
        <v>3</v>
      </c>
      <c r="R90" s="14">
        <f t="shared" si="4"/>
        <v>120</v>
      </c>
      <c r="S90" s="24"/>
      <c r="T90" s="24" t="s">
        <v>147</v>
      </c>
      <c r="U90" s="14"/>
      <c r="V90" s="14"/>
      <c r="W90" s="14"/>
      <c r="X90" s="14"/>
      <c r="Y90" s="14"/>
      <c r="Z90" s="14"/>
      <c r="AA90" s="14"/>
      <c r="AB90" s="14"/>
      <c r="AC90" s="14"/>
    </row>
    <row r="91" customHeight="1" spans="1:29">
      <c r="A91" s="13">
        <f>MATCH(C91,'2021年11月-2022年3月旅行社组织国内游客在厦住宿补助'!C$5:C$39,0)</f>
        <v>12</v>
      </c>
      <c r="B91" s="48">
        <f>MATCH(C91,'2021年11月-2022年3月旅行社组织国内游客在厦住宿补助'!C$5:C$24,0)</f>
        <v>12</v>
      </c>
      <c r="C91" s="14" t="s">
        <v>51</v>
      </c>
      <c r="D91" s="49">
        <f>SUBTOTAL(3,E$7:E91)</f>
        <v>59</v>
      </c>
      <c r="E91" s="49" t="str">
        <f t="shared" si="3"/>
        <v>GD39J2N16M30</v>
      </c>
      <c r="F91" s="16" t="s">
        <v>251</v>
      </c>
      <c r="G91" s="16">
        <v>4</v>
      </c>
      <c r="H91" s="17" t="s">
        <v>252</v>
      </c>
      <c r="I91" s="17">
        <v>1</v>
      </c>
      <c r="J91" s="17">
        <v>1</v>
      </c>
      <c r="K91" s="17">
        <v>0.003</v>
      </c>
      <c r="L91" s="17">
        <v>20220128</v>
      </c>
      <c r="M91" s="17">
        <v>20220129</v>
      </c>
      <c r="N91" s="14"/>
      <c r="O91" s="24" t="s">
        <v>147</v>
      </c>
      <c r="P91" s="14">
        <v>1</v>
      </c>
      <c r="Q91" s="14">
        <v>1</v>
      </c>
      <c r="R91" s="14">
        <f t="shared" si="4"/>
        <v>30</v>
      </c>
      <c r="S91" s="24"/>
      <c r="T91" s="24" t="s">
        <v>147</v>
      </c>
      <c r="U91" s="14"/>
      <c r="V91" s="14"/>
      <c r="W91" s="14"/>
      <c r="X91" s="14"/>
      <c r="Y91" s="14"/>
      <c r="Z91" s="14"/>
      <c r="AA91" s="14"/>
      <c r="AB91" s="14"/>
      <c r="AC91" s="14"/>
    </row>
    <row r="92" customHeight="1" spans="1:29">
      <c r="A92" s="13">
        <f>MATCH(C92,'2021年11月-2022年3月旅行社组织国内游客在厦住宿补助'!C$5:C$39,0)</f>
        <v>12</v>
      </c>
      <c r="B92" s="48">
        <f>MATCH(C92,'2021年11月-2022年3月旅行社组织国内游客在厦住宿补助'!C$5:C$24,0)</f>
        <v>12</v>
      </c>
      <c r="C92" s="14" t="s">
        <v>51</v>
      </c>
      <c r="D92" s="49">
        <f>SUBTOTAL(3,E$7:E92)</f>
        <v>59</v>
      </c>
      <c r="E92" s="49"/>
      <c r="F92" s="16" t="s">
        <v>251</v>
      </c>
      <c r="G92" s="16">
        <v>4</v>
      </c>
      <c r="H92" s="17" t="s">
        <v>229</v>
      </c>
      <c r="I92" s="17">
        <v>1</v>
      </c>
      <c r="J92" s="17">
        <v>1</v>
      </c>
      <c r="K92" s="17">
        <v>0.003</v>
      </c>
      <c r="L92" s="17"/>
      <c r="M92" s="17"/>
      <c r="N92" s="14"/>
      <c r="O92" s="24" t="s">
        <v>147</v>
      </c>
      <c r="P92" s="14">
        <v>1</v>
      </c>
      <c r="Q92" s="14">
        <v>1</v>
      </c>
      <c r="R92" s="14">
        <f t="shared" si="4"/>
        <v>30</v>
      </c>
      <c r="S92" s="24"/>
      <c r="T92" s="24" t="s">
        <v>147</v>
      </c>
      <c r="U92" s="14"/>
      <c r="V92" s="14"/>
      <c r="W92" s="14"/>
      <c r="X92" s="14"/>
      <c r="Y92" s="14"/>
      <c r="Z92" s="14"/>
      <c r="AA92" s="14"/>
      <c r="AB92" s="14"/>
      <c r="AC92" s="14"/>
    </row>
    <row r="93" customHeight="1" spans="1:29">
      <c r="A93" s="13">
        <f>MATCH(C93,'2021年11月-2022年3月旅行社组织国内游客在厦住宿补助'!C$5:C$39,0)</f>
        <v>12</v>
      </c>
      <c r="B93" s="48">
        <f>MATCH(C93,'2021年11月-2022年3月旅行社组织国内游客在厦住宿补助'!C$5:C$24,0)</f>
        <v>12</v>
      </c>
      <c r="C93" s="14" t="s">
        <v>51</v>
      </c>
      <c r="D93" s="49">
        <f>SUBTOTAL(3,E$7:E93)</f>
        <v>59</v>
      </c>
      <c r="E93" s="49"/>
      <c r="F93" s="16" t="s">
        <v>251</v>
      </c>
      <c r="G93" s="16">
        <v>4</v>
      </c>
      <c r="H93" s="17" t="s">
        <v>229</v>
      </c>
      <c r="I93" s="17">
        <v>1</v>
      </c>
      <c r="J93" s="17">
        <v>1</v>
      </c>
      <c r="K93" s="17">
        <v>0.003</v>
      </c>
      <c r="L93" s="17"/>
      <c r="M93" s="17"/>
      <c r="N93" s="14"/>
      <c r="O93" s="24" t="s">
        <v>147</v>
      </c>
      <c r="P93" s="14">
        <v>1</v>
      </c>
      <c r="Q93" s="14">
        <v>1</v>
      </c>
      <c r="R93" s="14">
        <f t="shared" si="4"/>
        <v>30</v>
      </c>
      <c r="S93" s="24"/>
      <c r="T93" s="24" t="s">
        <v>147</v>
      </c>
      <c r="U93" s="14"/>
      <c r="V93" s="14"/>
      <c r="W93" s="14"/>
      <c r="X93" s="14"/>
      <c r="Y93" s="14"/>
      <c r="Z93" s="14"/>
      <c r="AA93" s="14"/>
      <c r="AB93" s="14"/>
      <c r="AC93" s="14"/>
    </row>
    <row r="94" customHeight="1" spans="1:29">
      <c r="A94" s="13">
        <f>MATCH(C94,'2021年11月-2022年3月旅行社组织国内游客在厦住宿补助'!C$5:C$39,0)</f>
        <v>12</v>
      </c>
      <c r="B94" s="48">
        <f>MATCH(C94,'2021年11月-2022年3月旅行社组织国内游客在厦住宿补助'!C$5:C$24,0)</f>
        <v>12</v>
      </c>
      <c r="C94" s="14" t="s">
        <v>51</v>
      </c>
      <c r="D94" s="49">
        <f>SUBTOTAL(3,E$7:E94)</f>
        <v>60</v>
      </c>
      <c r="E94" s="49" t="str">
        <f t="shared" si="3"/>
        <v>GD20UWRY7X38</v>
      </c>
      <c r="F94" s="16" t="s">
        <v>253</v>
      </c>
      <c r="G94" s="16">
        <v>8</v>
      </c>
      <c r="H94" s="17" t="s">
        <v>252</v>
      </c>
      <c r="I94" s="17">
        <v>2</v>
      </c>
      <c r="J94" s="17">
        <v>4</v>
      </c>
      <c r="K94" s="17">
        <v>0.024</v>
      </c>
      <c r="L94" s="17">
        <v>20220131</v>
      </c>
      <c r="M94" s="17">
        <v>20220204</v>
      </c>
      <c r="N94" s="14"/>
      <c r="O94" s="24" t="s">
        <v>147</v>
      </c>
      <c r="P94" s="14">
        <v>2</v>
      </c>
      <c r="Q94" s="14">
        <v>4</v>
      </c>
      <c r="R94" s="14">
        <f t="shared" si="4"/>
        <v>240</v>
      </c>
      <c r="S94" s="24"/>
      <c r="T94" s="24" t="s">
        <v>147</v>
      </c>
      <c r="U94" s="14"/>
      <c r="V94" s="14"/>
      <c r="W94" s="14"/>
      <c r="X94" s="14"/>
      <c r="Y94" s="14"/>
      <c r="Z94" s="14"/>
      <c r="AA94" s="14"/>
      <c r="AB94" s="14"/>
      <c r="AC94" s="14"/>
    </row>
    <row r="95" customHeight="1" spans="1:29">
      <c r="A95" s="13">
        <f>MATCH(C95,'2021年11月-2022年3月旅行社组织国内游客在厦住宿补助'!C$5:C$39,0)</f>
        <v>12</v>
      </c>
      <c r="B95" s="48">
        <f>MATCH(C95,'2021年11月-2022年3月旅行社组织国内游客在厦住宿补助'!C$5:C$24,0)</f>
        <v>12</v>
      </c>
      <c r="C95" s="14" t="s">
        <v>51</v>
      </c>
      <c r="D95" s="49">
        <f>SUBTOTAL(3,E$7:E95)</f>
        <v>61</v>
      </c>
      <c r="E95" s="49" t="str">
        <f t="shared" si="3"/>
        <v>GD13TND20I80</v>
      </c>
      <c r="F95" s="16" t="s">
        <v>254</v>
      </c>
      <c r="G95" s="16">
        <v>12</v>
      </c>
      <c r="H95" s="17" t="s">
        <v>232</v>
      </c>
      <c r="I95" s="17">
        <v>5</v>
      </c>
      <c r="J95" s="17">
        <v>3</v>
      </c>
      <c r="K95" s="17">
        <v>0.06</v>
      </c>
      <c r="L95" s="17">
        <v>20220203</v>
      </c>
      <c r="M95" s="17">
        <v>20220206</v>
      </c>
      <c r="N95" s="14"/>
      <c r="O95" s="24" t="s">
        <v>147</v>
      </c>
      <c r="P95" s="14">
        <v>5</v>
      </c>
      <c r="Q95" s="14">
        <v>3</v>
      </c>
      <c r="R95" s="14">
        <f t="shared" si="4"/>
        <v>600</v>
      </c>
      <c r="S95" s="24"/>
      <c r="T95" s="24" t="s">
        <v>147</v>
      </c>
      <c r="U95" s="14"/>
      <c r="V95" s="14"/>
      <c r="W95" s="14"/>
      <c r="X95" s="14"/>
      <c r="Y95" s="14"/>
      <c r="Z95" s="14"/>
      <c r="AA95" s="14"/>
      <c r="AB95" s="14"/>
      <c r="AC95" s="14"/>
    </row>
    <row r="96" customHeight="1" spans="1:29">
      <c r="A96" s="13">
        <f>MATCH(C96,'2021年11月-2022年3月旅行社组织国内游客在厦住宿补助'!C$5:C$39,0)</f>
        <v>12</v>
      </c>
      <c r="B96" s="48">
        <f>MATCH(C96,'2021年11月-2022年3月旅行社组织国内游客在厦住宿补助'!C$5:C$24,0)</f>
        <v>12</v>
      </c>
      <c r="C96" s="14" t="s">
        <v>51</v>
      </c>
      <c r="D96" s="49">
        <f>SUBTOTAL(3,E$7:E96)</f>
        <v>62</v>
      </c>
      <c r="E96" s="49" t="str">
        <f t="shared" si="3"/>
        <v>GD94ISP37726</v>
      </c>
      <c r="F96" s="16" t="s">
        <v>255</v>
      </c>
      <c r="G96" s="16">
        <v>11</v>
      </c>
      <c r="H96" s="17" t="s">
        <v>232</v>
      </c>
      <c r="I96" s="17">
        <v>2</v>
      </c>
      <c r="J96" s="17">
        <v>2</v>
      </c>
      <c r="K96" s="17">
        <v>0.014</v>
      </c>
      <c r="L96" s="17">
        <v>20220209</v>
      </c>
      <c r="M96" s="17">
        <v>20220211</v>
      </c>
      <c r="N96" s="14"/>
      <c r="O96" s="24" t="s">
        <v>147</v>
      </c>
      <c r="P96" s="14">
        <v>2</v>
      </c>
      <c r="Q96" s="14">
        <v>2</v>
      </c>
      <c r="R96" s="14">
        <f t="shared" si="4"/>
        <v>140</v>
      </c>
      <c r="S96" s="24"/>
      <c r="T96" s="24" t="s">
        <v>147</v>
      </c>
      <c r="U96" s="14"/>
      <c r="V96" s="14"/>
      <c r="W96" s="14"/>
      <c r="X96" s="14"/>
      <c r="Y96" s="14"/>
      <c r="Z96" s="14"/>
      <c r="AA96" s="14"/>
      <c r="AB96" s="14"/>
      <c r="AC96" s="14"/>
    </row>
    <row r="97" customHeight="1" spans="1:29">
      <c r="A97" s="13">
        <f>MATCH(C97,'2021年11月-2022年3月旅行社组织国内游客在厦住宿补助'!C$5:C$39,0)</f>
        <v>12</v>
      </c>
      <c r="B97" s="48">
        <f>MATCH(C97,'2021年11月-2022年3月旅行社组织国内游客在厦住宿补助'!C$5:C$24,0)</f>
        <v>12</v>
      </c>
      <c r="C97" s="14" t="s">
        <v>51</v>
      </c>
      <c r="D97" s="49">
        <f>SUBTOTAL(3,E$7:E97)</f>
        <v>62</v>
      </c>
      <c r="E97" s="49"/>
      <c r="F97" s="16" t="s">
        <v>255</v>
      </c>
      <c r="G97" s="16">
        <v>11</v>
      </c>
      <c r="H97" s="17" t="s">
        <v>232</v>
      </c>
      <c r="I97" s="17">
        <v>2</v>
      </c>
      <c r="J97" s="17">
        <v>1</v>
      </c>
      <c r="K97" s="17">
        <v>0.006</v>
      </c>
      <c r="L97" s="17">
        <v>20220212</v>
      </c>
      <c r="M97" s="17">
        <v>20220213</v>
      </c>
      <c r="N97" s="14"/>
      <c r="O97" s="24" t="s">
        <v>147</v>
      </c>
      <c r="P97" s="14">
        <v>2</v>
      </c>
      <c r="Q97" s="14">
        <v>1</v>
      </c>
      <c r="R97" s="26">
        <v>100</v>
      </c>
      <c r="S97" s="24"/>
      <c r="T97" s="24" t="s">
        <v>147</v>
      </c>
      <c r="U97" s="14"/>
      <c r="V97" s="14"/>
      <c r="W97" s="14"/>
      <c r="X97" s="14"/>
      <c r="Y97" s="14"/>
      <c r="Z97" s="14"/>
      <c r="AA97" s="14"/>
      <c r="AB97" s="14"/>
      <c r="AC97" s="14"/>
    </row>
    <row r="98" customHeight="1" spans="1:29">
      <c r="A98" s="13">
        <f>MATCH(C98,'2021年11月-2022年3月旅行社组织国内游客在厦住宿补助'!C$5:C$39,0)</f>
        <v>12</v>
      </c>
      <c r="B98" s="48">
        <f>MATCH(C98,'2021年11月-2022年3月旅行社组织国内游客在厦住宿补助'!C$5:C$24,0)</f>
        <v>12</v>
      </c>
      <c r="C98" s="14" t="s">
        <v>51</v>
      </c>
      <c r="D98" s="49">
        <f>SUBTOTAL(3,E$7:E98)</f>
        <v>62</v>
      </c>
      <c r="E98" s="49"/>
      <c r="F98" s="16" t="s">
        <v>255</v>
      </c>
      <c r="G98" s="16">
        <v>11</v>
      </c>
      <c r="H98" s="17" t="s">
        <v>229</v>
      </c>
      <c r="I98" s="17">
        <v>1</v>
      </c>
      <c r="J98" s="17">
        <v>4</v>
      </c>
      <c r="K98" s="17">
        <v>0.012</v>
      </c>
      <c r="L98" s="17"/>
      <c r="M98" s="17"/>
      <c r="N98" s="14"/>
      <c r="O98" s="24" t="s">
        <v>147</v>
      </c>
      <c r="P98" s="14">
        <v>1</v>
      </c>
      <c r="Q98" s="14">
        <v>4</v>
      </c>
      <c r="R98" s="14">
        <f t="shared" ref="R98:R103" si="5">IF(T98="是",IF(Q98=1,P98*30,IF(Q98=2,P98*70,IF(Q98&gt;2,P98*120,0))),0)</f>
        <v>120</v>
      </c>
      <c r="S98" s="24"/>
      <c r="T98" s="24" t="s">
        <v>147</v>
      </c>
      <c r="U98" s="14"/>
      <c r="V98" s="14"/>
      <c r="W98" s="14"/>
      <c r="X98" s="14"/>
      <c r="Y98" s="14"/>
      <c r="Z98" s="14"/>
      <c r="AA98" s="14"/>
      <c r="AB98" s="14"/>
      <c r="AC98" s="14"/>
    </row>
    <row r="99" customHeight="1" spans="1:29">
      <c r="A99" s="13">
        <f>MATCH(C99,'2021年11月-2022年3月旅行社组织国内游客在厦住宿补助'!C$5:C$39,0)</f>
        <v>12</v>
      </c>
      <c r="B99" s="48">
        <f>MATCH(C99,'2021年11月-2022年3月旅行社组织国内游客在厦住宿补助'!C$5:C$24,0)</f>
        <v>12</v>
      </c>
      <c r="C99" s="14" t="s">
        <v>51</v>
      </c>
      <c r="D99" s="49">
        <f>SUBTOTAL(3,E$7:E99)</f>
        <v>62</v>
      </c>
      <c r="E99" s="49"/>
      <c r="F99" s="16" t="s">
        <v>255</v>
      </c>
      <c r="G99" s="16">
        <v>11</v>
      </c>
      <c r="H99" s="17" t="s">
        <v>229</v>
      </c>
      <c r="I99" s="17">
        <v>1</v>
      </c>
      <c r="J99" s="17">
        <v>4</v>
      </c>
      <c r="K99" s="17">
        <v>0.012</v>
      </c>
      <c r="L99" s="17"/>
      <c r="M99" s="17"/>
      <c r="N99" s="14"/>
      <c r="O99" s="24" t="s">
        <v>147</v>
      </c>
      <c r="P99" s="14">
        <v>1</v>
      </c>
      <c r="Q99" s="14">
        <v>4</v>
      </c>
      <c r="R99" s="14">
        <f t="shared" si="5"/>
        <v>120</v>
      </c>
      <c r="S99" s="24"/>
      <c r="T99" s="24" t="s">
        <v>147</v>
      </c>
      <c r="U99" s="14"/>
      <c r="V99" s="14"/>
      <c r="W99" s="14"/>
      <c r="X99" s="14"/>
      <c r="Y99" s="14"/>
      <c r="Z99" s="14"/>
      <c r="AA99" s="14"/>
      <c r="AB99" s="14"/>
      <c r="AC99" s="14"/>
    </row>
    <row r="100" customHeight="1" spans="1:29">
      <c r="A100" s="13">
        <f>MATCH(C100,'2021年11月-2022年3月旅行社组织国内游客在厦住宿补助'!C$5:C$39,0)</f>
        <v>12</v>
      </c>
      <c r="B100" s="48">
        <f>MATCH(C100,'2021年11月-2022年3月旅行社组织国内游客在厦住宿补助'!C$5:C$24,0)</f>
        <v>12</v>
      </c>
      <c r="C100" s="14" t="s">
        <v>51</v>
      </c>
      <c r="D100" s="49">
        <f>SUBTOTAL(3,E$7:E100)</f>
        <v>63</v>
      </c>
      <c r="E100" s="49" t="str">
        <f t="shared" si="3"/>
        <v>GD96ATNHFF88</v>
      </c>
      <c r="F100" s="16" t="s">
        <v>256</v>
      </c>
      <c r="G100" s="16">
        <v>1</v>
      </c>
      <c r="H100" s="17" t="s">
        <v>229</v>
      </c>
      <c r="I100" s="17">
        <v>1</v>
      </c>
      <c r="J100" s="17">
        <v>1</v>
      </c>
      <c r="K100" s="17">
        <v>0.003</v>
      </c>
      <c r="L100" s="17"/>
      <c r="M100" s="17"/>
      <c r="N100" s="14"/>
      <c r="O100" s="24" t="s">
        <v>147</v>
      </c>
      <c r="P100" s="14">
        <v>1</v>
      </c>
      <c r="Q100" s="14">
        <v>1</v>
      </c>
      <c r="R100" s="14">
        <f t="shared" si="5"/>
        <v>30</v>
      </c>
      <c r="S100" s="24"/>
      <c r="T100" s="24" t="s">
        <v>147</v>
      </c>
      <c r="U100" s="14"/>
      <c r="V100" s="14"/>
      <c r="W100" s="14"/>
      <c r="X100" s="14"/>
      <c r="Y100" s="14"/>
      <c r="Z100" s="14"/>
      <c r="AA100" s="14"/>
      <c r="AB100" s="14"/>
      <c r="AC100" s="14"/>
    </row>
    <row r="101" customHeight="1" spans="1:29">
      <c r="A101" s="13">
        <f>MATCH(C101,'2021年11月-2022年3月旅行社组织国内游客在厦住宿补助'!C$5:C$39,0)</f>
        <v>12</v>
      </c>
      <c r="B101" s="48">
        <f>MATCH(C101,'2021年11月-2022年3月旅行社组织国内游客在厦住宿补助'!C$5:C$24,0)</f>
        <v>12</v>
      </c>
      <c r="C101" s="14" t="s">
        <v>51</v>
      </c>
      <c r="D101" s="49">
        <f>SUBTOTAL(3,E$7:E101)</f>
        <v>64</v>
      </c>
      <c r="E101" s="49" t="str">
        <f t="shared" si="3"/>
        <v>GD13M0V85J45</v>
      </c>
      <c r="F101" s="16" t="s">
        <v>257</v>
      </c>
      <c r="G101" s="16">
        <v>13</v>
      </c>
      <c r="H101" s="17" t="s">
        <v>229</v>
      </c>
      <c r="I101" s="17">
        <v>5</v>
      </c>
      <c r="J101" s="17">
        <v>2</v>
      </c>
      <c r="K101" s="17">
        <v>0.035</v>
      </c>
      <c r="L101" s="17"/>
      <c r="M101" s="17"/>
      <c r="N101" s="14"/>
      <c r="O101" s="24" t="s">
        <v>147</v>
      </c>
      <c r="P101" s="14">
        <v>5</v>
      </c>
      <c r="Q101" s="14">
        <v>2</v>
      </c>
      <c r="R101" s="14">
        <f t="shared" si="5"/>
        <v>350</v>
      </c>
      <c r="S101" s="24"/>
      <c r="T101" s="24" t="s">
        <v>147</v>
      </c>
      <c r="U101" s="14"/>
      <c r="V101" s="14"/>
      <c r="W101" s="14"/>
      <c r="X101" s="14"/>
      <c r="Y101" s="14"/>
      <c r="Z101" s="14"/>
      <c r="AA101" s="14"/>
      <c r="AB101" s="14"/>
      <c r="AC101" s="14"/>
    </row>
    <row r="102" customHeight="1" spans="1:29">
      <c r="A102" s="13">
        <f>MATCH(C102,'2021年11月-2022年3月旅行社组织国内游客在厦住宿补助'!C$5:C$39,0)</f>
        <v>12</v>
      </c>
      <c r="B102" s="48">
        <f>MATCH(C102,'2021年11月-2022年3月旅行社组织国内游客在厦住宿补助'!C$5:C$24,0)</f>
        <v>12</v>
      </c>
      <c r="C102" s="14" t="s">
        <v>51</v>
      </c>
      <c r="D102" s="49">
        <f>SUBTOTAL(3,E$7:E102)</f>
        <v>65</v>
      </c>
      <c r="E102" s="49" t="str">
        <f t="shared" si="3"/>
        <v>GD872HFWME68</v>
      </c>
      <c r="F102" s="16" t="s">
        <v>258</v>
      </c>
      <c r="G102" s="16">
        <v>5</v>
      </c>
      <c r="H102" s="17" t="s">
        <v>229</v>
      </c>
      <c r="I102" s="17">
        <v>2</v>
      </c>
      <c r="J102" s="17">
        <v>2</v>
      </c>
      <c r="K102" s="17">
        <v>0.014</v>
      </c>
      <c r="L102" s="17"/>
      <c r="M102" s="17"/>
      <c r="N102" s="14"/>
      <c r="O102" s="24" t="s">
        <v>147</v>
      </c>
      <c r="P102" s="14">
        <v>2</v>
      </c>
      <c r="Q102" s="14">
        <v>2</v>
      </c>
      <c r="R102" s="14">
        <f t="shared" si="5"/>
        <v>140</v>
      </c>
      <c r="S102" s="24"/>
      <c r="T102" s="24" t="s">
        <v>147</v>
      </c>
      <c r="U102" s="14"/>
      <c r="V102" s="14"/>
      <c r="W102" s="14"/>
      <c r="X102" s="14"/>
      <c r="Y102" s="14"/>
      <c r="Z102" s="14"/>
      <c r="AA102" s="14"/>
      <c r="AB102" s="14"/>
      <c r="AC102" s="14"/>
    </row>
    <row r="103" customHeight="1" spans="1:29">
      <c r="A103" s="13">
        <f>MATCH(C103,'2021年11月-2022年3月旅行社组织国内游客在厦住宿补助'!C$5:C$39,0)</f>
        <v>12</v>
      </c>
      <c r="B103" s="48">
        <f>MATCH(C103,'2021年11月-2022年3月旅行社组织国内游客在厦住宿补助'!C$5:C$24,0)</f>
        <v>12</v>
      </c>
      <c r="C103" s="14" t="s">
        <v>51</v>
      </c>
      <c r="D103" s="49">
        <f>SUBTOTAL(3,E$7:E103)</f>
        <v>65</v>
      </c>
      <c r="E103" s="49"/>
      <c r="F103" s="16" t="s">
        <v>258</v>
      </c>
      <c r="G103" s="16">
        <v>5</v>
      </c>
      <c r="H103" s="17" t="s">
        <v>229</v>
      </c>
      <c r="I103" s="17">
        <v>1</v>
      </c>
      <c r="J103" s="17">
        <v>1</v>
      </c>
      <c r="K103" s="17">
        <v>0.003</v>
      </c>
      <c r="L103" s="17"/>
      <c r="M103" s="17"/>
      <c r="N103" s="14"/>
      <c r="O103" s="24" t="s">
        <v>147</v>
      </c>
      <c r="P103" s="14">
        <v>1</v>
      </c>
      <c r="Q103" s="14">
        <v>1</v>
      </c>
      <c r="R103" s="14">
        <f t="shared" si="5"/>
        <v>30</v>
      </c>
      <c r="S103" s="24"/>
      <c r="T103" s="24" t="s">
        <v>147</v>
      </c>
      <c r="U103" s="14"/>
      <c r="V103" s="14"/>
      <c r="W103" s="14"/>
      <c r="X103" s="14"/>
      <c r="Y103" s="14"/>
      <c r="Z103" s="14"/>
      <c r="AA103" s="14"/>
      <c r="AB103" s="14"/>
      <c r="AC103" s="14"/>
    </row>
    <row r="104" customHeight="1" spans="1:29">
      <c r="A104" s="13">
        <f>MATCH(C104,'2021年11月-2022年3月旅行社组织国内游客在厦住宿补助'!C$5:C$39,0)</f>
        <v>12</v>
      </c>
      <c r="B104" s="48">
        <f>MATCH(C104,'2021年11月-2022年3月旅行社组织国内游客在厦住宿补助'!C$5:C$24,0)</f>
        <v>12</v>
      </c>
      <c r="C104" s="14" t="s">
        <v>51</v>
      </c>
      <c r="D104" s="49">
        <f>SUBTOTAL(3,E$7:E104)</f>
        <v>65</v>
      </c>
      <c r="E104" s="49"/>
      <c r="F104" s="16" t="s">
        <v>258</v>
      </c>
      <c r="G104" s="16">
        <v>5</v>
      </c>
      <c r="H104" s="17" t="s">
        <v>229</v>
      </c>
      <c r="I104" s="17">
        <v>2</v>
      </c>
      <c r="J104" s="17">
        <v>2</v>
      </c>
      <c r="K104" s="17">
        <v>0.014</v>
      </c>
      <c r="L104" s="17"/>
      <c r="M104" s="17"/>
      <c r="N104" s="14"/>
      <c r="O104" s="24" t="s">
        <v>147</v>
      </c>
      <c r="P104" s="14">
        <v>2</v>
      </c>
      <c r="Q104" s="14">
        <v>2</v>
      </c>
      <c r="R104" s="26">
        <v>100</v>
      </c>
      <c r="S104" s="24"/>
      <c r="T104" s="24" t="s">
        <v>147</v>
      </c>
      <c r="U104" s="14"/>
      <c r="V104" s="14"/>
      <c r="W104" s="14"/>
      <c r="X104" s="14"/>
      <c r="Y104" s="14"/>
      <c r="Z104" s="14"/>
      <c r="AA104" s="14"/>
      <c r="AB104" s="14"/>
      <c r="AC104" s="14"/>
    </row>
    <row r="105" customHeight="1" spans="1:29">
      <c r="A105" s="13">
        <f>MATCH(C105,'2021年11月-2022年3月旅行社组织国内游客在厦住宿补助'!C$5:C$39,0)</f>
        <v>12</v>
      </c>
      <c r="B105" s="48">
        <f>MATCH(C105,'2021年11月-2022年3月旅行社组织国内游客在厦住宿补助'!C$5:C$24,0)</f>
        <v>12</v>
      </c>
      <c r="C105" s="14" t="s">
        <v>51</v>
      </c>
      <c r="D105" s="49">
        <f>SUBTOTAL(3,E$7:E105)</f>
        <v>66</v>
      </c>
      <c r="E105" s="49" t="str">
        <f t="shared" si="3"/>
        <v>GD424ZK56952</v>
      </c>
      <c r="F105" s="16" t="s">
        <v>259</v>
      </c>
      <c r="G105" s="16">
        <v>2</v>
      </c>
      <c r="H105" s="17" t="s">
        <v>229</v>
      </c>
      <c r="I105" s="17">
        <v>1</v>
      </c>
      <c r="J105" s="17">
        <v>1</v>
      </c>
      <c r="K105" s="17">
        <v>0.003</v>
      </c>
      <c r="L105" s="17"/>
      <c r="M105" s="17"/>
      <c r="N105" s="14"/>
      <c r="O105" s="24" t="s">
        <v>147</v>
      </c>
      <c r="P105" s="14">
        <v>1</v>
      </c>
      <c r="Q105" s="14">
        <v>1</v>
      </c>
      <c r="R105" s="14">
        <f t="shared" ref="R105:R114" si="6">IF(T105="是",IF(Q105=1,P105*30,IF(Q105=2,P105*70,IF(Q105&gt;2,P105*120,0))),0)</f>
        <v>30</v>
      </c>
      <c r="S105" s="24"/>
      <c r="T105" s="24" t="s">
        <v>147</v>
      </c>
      <c r="U105" s="14"/>
      <c r="V105" s="14"/>
      <c r="W105" s="14"/>
      <c r="X105" s="14"/>
      <c r="Y105" s="14"/>
      <c r="Z105" s="14"/>
      <c r="AA105" s="14"/>
      <c r="AB105" s="14"/>
      <c r="AC105" s="14"/>
    </row>
    <row r="106" s="7" customFormat="1" customHeight="1" spans="1:29">
      <c r="A106" s="27">
        <f>MATCH(C106,'2021年11月-2022年3月旅行社组织国内游客在厦住宿补助'!C$5:C$39,0)</f>
        <v>12</v>
      </c>
      <c r="B106" s="48">
        <f>MATCH(C106,'2021年11月-2022年3月旅行社组织国内游客在厦住宿补助'!C$5:C$24,0)</f>
        <v>12</v>
      </c>
      <c r="C106" s="21" t="s">
        <v>51</v>
      </c>
      <c r="D106" s="49">
        <f>SUBTOTAL(3,E$7:E106)</f>
        <v>66</v>
      </c>
      <c r="E106" s="49"/>
      <c r="F106" s="17" t="s">
        <v>259</v>
      </c>
      <c r="G106" s="17">
        <v>2</v>
      </c>
      <c r="H106" s="17" t="s">
        <v>229</v>
      </c>
      <c r="I106" s="17">
        <v>1</v>
      </c>
      <c r="J106" s="17">
        <v>1</v>
      </c>
      <c r="K106" s="17">
        <v>0.003</v>
      </c>
      <c r="L106" s="17"/>
      <c r="M106" s="17"/>
      <c r="N106" s="21"/>
      <c r="O106" s="29" t="s">
        <v>147</v>
      </c>
      <c r="P106" s="21">
        <v>1</v>
      </c>
      <c r="Q106" s="21">
        <v>0</v>
      </c>
      <c r="R106" s="21">
        <f t="shared" si="6"/>
        <v>0</v>
      </c>
      <c r="S106" s="29"/>
      <c r="T106" s="29" t="s">
        <v>147</v>
      </c>
      <c r="U106" s="21"/>
      <c r="V106" s="21"/>
      <c r="W106" s="21"/>
      <c r="X106" s="21"/>
      <c r="Y106" s="21"/>
      <c r="Z106" s="21"/>
      <c r="AA106" s="21"/>
      <c r="AB106" s="21"/>
      <c r="AC106" s="21"/>
    </row>
    <row r="107" customHeight="1" spans="1:29">
      <c r="A107" s="13">
        <f>MATCH(C107,'2021年11月-2022年3月旅行社组织国内游客在厦住宿补助'!C$5:C$39,0)</f>
        <v>12</v>
      </c>
      <c r="B107" s="48">
        <f>MATCH(C107,'2021年11月-2022年3月旅行社组织国内游客在厦住宿补助'!C$5:C$24,0)</f>
        <v>12</v>
      </c>
      <c r="C107" s="14" t="s">
        <v>51</v>
      </c>
      <c r="D107" s="49">
        <f>SUBTOTAL(3,E$7:E107)</f>
        <v>67</v>
      </c>
      <c r="E107" s="49" t="str">
        <f t="shared" si="3"/>
        <v>GD51G2B7CY44</v>
      </c>
      <c r="F107" s="16" t="s">
        <v>260</v>
      </c>
      <c r="G107" s="16">
        <v>2</v>
      </c>
      <c r="H107" s="17" t="s">
        <v>229</v>
      </c>
      <c r="I107" s="17">
        <v>1</v>
      </c>
      <c r="J107" s="17">
        <v>4</v>
      </c>
      <c r="K107" s="17">
        <v>0.012</v>
      </c>
      <c r="L107" s="17"/>
      <c r="M107" s="17"/>
      <c r="N107" s="14"/>
      <c r="O107" s="24" t="s">
        <v>147</v>
      </c>
      <c r="P107" s="14">
        <v>1</v>
      </c>
      <c r="Q107" s="14">
        <v>4</v>
      </c>
      <c r="R107" s="14">
        <f t="shared" si="6"/>
        <v>120</v>
      </c>
      <c r="S107" s="24"/>
      <c r="T107" s="24" t="s">
        <v>147</v>
      </c>
      <c r="U107" s="14"/>
      <c r="V107" s="14"/>
      <c r="W107" s="14"/>
      <c r="X107" s="14"/>
      <c r="Y107" s="14"/>
      <c r="Z107" s="14"/>
      <c r="AA107" s="14"/>
      <c r="AB107" s="14"/>
      <c r="AC107" s="14"/>
    </row>
    <row r="108" customHeight="1" spans="1:29">
      <c r="A108" s="13">
        <f>MATCH(C108,'2021年11月-2022年3月旅行社组织国内游客在厦住宿补助'!C$5:C$39,0)</f>
        <v>12</v>
      </c>
      <c r="B108" s="48">
        <f>MATCH(C108,'2021年11月-2022年3月旅行社组织国内游客在厦住宿补助'!C$5:C$24,0)</f>
        <v>12</v>
      </c>
      <c r="C108" s="14" t="s">
        <v>51</v>
      </c>
      <c r="D108" s="49">
        <f>SUBTOTAL(3,E$7:E108)</f>
        <v>68</v>
      </c>
      <c r="E108" s="49" t="str">
        <f t="shared" si="3"/>
        <v>GD03KCTYJM30</v>
      </c>
      <c r="F108" s="16" t="s">
        <v>261</v>
      </c>
      <c r="G108" s="16">
        <v>1</v>
      </c>
      <c r="H108" s="17" t="s">
        <v>229</v>
      </c>
      <c r="I108" s="17">
        <v>1</v>
      </c>
      <c r="J108" s="17">
        <v>1</v>
      </c>
      <c r="K108" s="17">
        <v>0.003</v>
      </c>
      <c r="L108" s="17"/>
      <c r="M108" s="17"/>
      <c r="N108" s="14" t="s">
        <v>262</v>
      </c>
      <c r="O108" s="24" t="s">
        <v>155</v>
      </c>
      <c r="P108" s="14">
        <v>1</v>
      </c>
      <c r="Q108" s="14">
        <v>1</v>
      </c>
      <c r="R108" s="14">
        <f t="shared" si="6"/>
        <v>0</v>
      </c>
      <c r="S108" s="24" t="s">
        <v>262</v>
      </c>
      <c r="T108" s="24" t="s">
        <v>155</v>
      </c>
      <c r="U108" s="14"/>
      <c r="V108" s="14"/>
      <c r="W108" s="14"/>
      <c r="X108" s="14"/>
      <c r="Y108" s="14"/>
      <c r="Z108" s="14"/>
      <c r="AA108" s="14"/>
      <c r="AB108" s="14"/>
      <c r="AC108" s="14"/>
    </row>
    <row r="109" customHeight="1" spans="1:29">
      <c r="A109" s="13">
        <f>MATCH(C109,'2021年11月-2022年3月旅行社组织国内游客在厦住宿补助'!C$5:C$39,0)</f>
        <v>12</v>
      </c>
      <c r="B109" s="48">
        <f>MATCH(C109,'2021年11月-2022年3月旅行社组织国内游客在厦住宿补助'!C$5:C$24,0)</f>
        <v>12</v>
      </c>
      <c r="C109" s="14" t="s">
        <v>51</v>
      </c>
      <c r="D109" s="49">
        <f>SUBTOTAL(3,E$7:E109)</f>
        <v>68</v>
      </c>
      <c r="E109" s="49"/>
      <c r="F109" s="16" t="s">
        <v>261</v>
      </c>
      <c r="G109" s="16">
        <v>1</v>
      </c>
      <c r="H109" s="17" t="s">
        <v>229</v>
      </c>
      <c r="I109" s="17">
        <v>1</v>
      </c>
      <c r="J109" s="17">
        <v>1</v>
      </c>
      <c r="K109" s="17">
        <v>0.003</v>
      </c>
      <c r="L109" s="17"/>
      <c r="M109" s="17"/>
      <c r="N109" s="14" t="s">
        <v>262</v>
      </c>
      <c r="O109" s="24" t="s">
        <v>155</v>
      </c>
      <c r="P109" s="14">
        <v>1</v>
      </c>
      <c r="Q109" s="14">
        <v>1</v>
      </c>
      <c r="R109" s="14">
        <f t="shared" si="6"/>
        <v>0</v>
      </c>
      <c r="S109" s="24" t="s">
        <v>262</v>
      </c>
      <c r="T109" s="24" t="s">
        <v>155</v>
      </c>
      <c r="U109" s="14"/>
      <c r="V109" s="14"/>
      <c r="W109" s="14"/>
      <c r="X109" s="14"/>
      <c r="Y109" s="14"/>
      <c r="Z109" s="14"/>
      <c r="AA109" s="14"/>
      <c r="AB109" s="14"/>
      <c r="AC109" s="14"/>
    </row>
    <row r="110" customHeight="1" spans="1:29">
      <c r="A110" s="13">
        <f>MATCH(C110,'2021年11月-2022年3月旅行社组织国内游客在厦住宿补助'!C$5:C$39,0)</f>
        <v>12</v>
      </c>
      <c r="B110" s="48">
        <f>MATCH(C110,'2021年11月-2022年3月旅行社组织国内游客在厦住宿补助'!C$5:C$24,0)</f>
        <v>12</v>
      </c>
      <c r="C110" s="14" t="s">
        <v>51</v>
      </c>
      <c r="D110" s="49">
        <f>SUBTOTAL(3,E$7:E110)</f>
        <v>69</v>
      </c>
      <c r="E110" s="49" t="str">
        <f t="shared" si="3"/>
        <v>GD91KIQM2K04</v>
      </c>
      <c r="F110" s="16" t="s">
        <v>263</v>
      </c>
      <c r="G110" s="16">
        <v>5</v>
      </c>
      <c r="H110" s="17" t="s">
        <v>229</v>
      </c>
      <c r="I110" s="17">
        <v>1</v>
      </c>
      <c r="J110" s="17">
        <v>1</v>
      </c>
      <c r="K110" s="17">
        <v>0.003</v>
      </c>
      <c r="L110" s="17"/>
      <c r="M110" s="17"/>
      <c r="N110" s="14"/>
      <c r="O110" s="24" t="s">
        <v>147</v>
      </c>
      <c r="P110" s="14">
        <v>1</v>
      </c>
      <c r="Q110" s="14">
        <v>1</v>
      </c>
      <c r="R110" s="14">
        <f t="shared" si="6"/>
        <v>30</v>
      </c>
      <c r="S110" s="24"/>
      <c r="T110" s="24" t="s">
        <v>147</v>
      </c>
      <c r="U110" s="14"/>
      <c r="V110" s="14"/>
      <c r="W110" s="14"/>
      <c r="X110" s="14"/>
      <c r="Y110" s="14"/>
      <c r="Z110" s="14"/>
      <c r="AA110" s="14"/>
      <c r="AB110" s="14"/>
      <c r="AC110" s="14"/>
    </row>
    <row r="111" customHeight="1" spans="1:29">
      <c r="A111" s="13">
        <f>MATCH(C111,'2021年11月-2022年3月旅行社组织国内游客在厦住宿补助'!C$5:C$39,0)</f>
        <v>12</v>
      </c>
      <c r="B111" s="48">
        <f>MATCH(C111,'2021年11月-2022年3月旅行社组织国内游客在厦住宿补助'!C$5:C$24,0)</f>
        <v>12</v>
      </c>
      <c r="C111" s="14" t="s">
        <v>51</v>
      </c>
      <c r="D111" s="49">
        <f>SUBTOTAL(3,E$7:E111)</f>
        <v>69</v>
      </c>
      <c r="E111" s="49"/>
      <c r="F111" s="16" t="s">
        <v>263</v>
      </c>
      <c r="G111" s="16">
        <v>5</v>
      </c>
      <c r="H111" s="17" t="s">
        <v>229</v>
      </c>
      <c r="I111" s="17">
        <v>2</v>
      </c>
      <c r="J111" s="17">
        <v>1</v>
      </c>
      <c r="K111" s="17">
        <v>0.006</v>
      </c>
      <c r="L111" s="17"/>
      <c r="M111" s="17"/>
      <c r="N111" s="14"/>
      <c r="O111" s="24" t="s">
        <v>147</v>
      </c>
      <c r="P111" s="14">
        <v>2</v>
      </c>
      <c r="Q111" s="14">
        <v>1</v>
      </c>
      <c r="R111" s="14">
        <f t="shared" si="6"/>
        <v>60</v>
      </c>
      <c r="S111" s="24"/>
      <c r="T111" s="24" t="s">
        <v>147</v>
      </c>
      <c r="U111" s="14"/>
      <c r="V111" s="14"/>
      <c r="W111" s="14"/>
      <c r="X111" s="14"/>
      <c r="Y111" s="14"/>
      <c r="Z111" s="14"/>
      <c r="AA111" s="14"/>
      <c r="AB111" s="14"/>
      <c r="AC111" s="14"/>
    </row>
    <row r="112" customHeight="1" spans="1:29">
      <c r="A112" s="13">
        <f>MATCH(C112,'2021年11月-2022年3月旅行社组织国内游客在厦住宿补助'!C$5:C$39,0)</f>
        <v>12</v>
      </c>
      <c r="B112" s="48">
        <f>MATCH(C112,'2021年11月-2022年3月旅行社组织国内游客在厦住宿补助'!C$5:C$24,0)</f>
        <v>12</v>
      </c>
      <c r="C112" s="14" t="s">
        <v>51</v>
      </c>
      <c r="D112" s="49">
        <f>SUBTOTAL(3,E$7:E112)</f>
        <v>70</v>
      </c>
      <c r="E112" s="49" t="str">
        <f t="shared" si="3"/>
        <v>GD85BJYQO150</v>
      </c>
      <c r="F112" s="16" t="s">
        <v>264</v>
      </c>
      <c r="G112" s="16">
        <v>2</v>
      </c>
      <c r="H112" s="17" t="s">
        <v>241</v>
      </c>
      <c r="I112" s="17">
        <v>1</v>
      </c>
      <c r="J112" s="17">
        <v>2</v>
      </c>
      <c r="K112" s="17">
        <v>0.007</v>
      </c>
      <c r="L112" s="17">
        <v>20211103</v>
      </c>
      <c r="M112" s="17">
        <v>20211105</v>
      </c>
      <c r="N112" s="14"/>
      <c r="O112" s="24" t="s">
        <v>147</v>
      </c>
      <c r="P112" s="14">
        <v>1</v>
      </c>
      <c r="Q112" s="14">
        <v>2</v>
      </c>
      <c r="R112" s="14">
        <f t="shared" si="6"/>
        <v>70</v>
      </c>
      <c r="S112" s="24"/>
      <c r="T112" s="24" t="s">
        <v>147</v>
      </c>
      <c r="U112" s="14"/>
      <c r="V112" s="14"/>
      <c r="W112" s="14"/>
      <c r="X112" s="14"/>
      <c r="Y112" s="14"/>
      <c r="Z112" s="14"/>
      <c r="AA112" s="14"/>
      <c r="AB112" s="14"/>
      <c r="AC112" s="14"/>
    </row>
    <row r="113" customHeight="1" spans="1:29">
      <c r="A113" s="13">
        <f>MATCH(C113,'2021年11月-2022年3月旅行社组织国内游客在厦住宿补助'!C$5:C$39,0)</f>
        <v>12</v>
      </c>
      <c r="B113" s="48">
        <f>MATCH(C113,'2021年11月-2022年3月旅行社组织国内游客在厦住宿补助'!C$5:C$24,0)</f>
        <v>12</v>
      </c>
      <c r="C113" s="14" t="s">
        <v>51</v>
      </c>
      <c r="D113" s="49">
        <f>SUBTOTAL(3,E$7:E113)</f>
        <v>71</v>
      </c>
      <c r="E113" s="49" t="str">
        <f t="shared" si="3"/>
        <v>GD19Y25JC216</v>
      </c>
      <c r="F113" s="16" t="s">
        <v>265</v>
      </c>
      <c r="G113" s="16">
        <v>2</v>
      </c>
      <c r="H113" s="17" t="s">
        <v>241</v>
      </c>
      <c r="I113" s="17">
        <v>1</v>
      </c>
      <c r="J113" s="17">
        <v>1</v>
      </c>
      <c r="K113" s="17">
        <v>0.003</v>
      </c>
      <c r="L113" s="17">
        <v>20211201</v>
      </c>
      <c r="M113" s="17">
        <v>20211202</v>
      </c>
      <c r="N113" s="14"/>
      <c r="O113" s="24" t="s">
        <v>147</v>
      </c>
      <c r="P113" s="14">
        <v>1</v>
      </c>
      <c r="Q113" s="14">
        <v>1</v>
      </c>
      <c r="R113" s="14">
        <f t="shared" si="6"/>
        <v>30</v>
      </c>
      <c r="S113" s="24"/>
      <c r="T113" s="24" t="s">
        <v>147</v>
      </c>
      <c r="U113" s="14"/>
      <c r="V113" s="14"/>
      <c r="W113" s="14"/>
      <c r="X113" s="14"/>
      <c r="Y113" s="14"/>
      <c r="Z113" s="14"/>
      <c r="AA113" s="14"/>
      <c r="AB113" s="14"/>
      <c r="AC113" s="14"/>
    </row>
    <row r="114" customHeight="1" spans="1:29">
      <c r="A114" s="13">
        <f>MATCH(C114,'2021年11月-2022年3月旅行社组织国内游客在厦住宿补助'!C$5:C$39,0)</f>
        <v>12</v>
      </c>
      <c r="B114" s="48">
        <f>MATCH(C114,'2021年11月-2022年3月旅行社组织国内游客在厦住宿补助'!C$5:C$24,0)</f>
        <v>12</v>
      </c>
      <c r="C114" s="14" t="s">
        <v>51</v>
      </c>
      <c r="D114" s="49">
        <f>SUBTOTAL(3,E$7:E114)</f>
        <v>72</v>
      </c>
      <c r="E114" s="49" t="str">
        <f t="shared" si="3"/>
        <v>GD08APQU4H51</v>
      </c>
      <c r="F114" s="16" t="s">
        <v>266</v>
      </c>
      <c r="G114" s="16">
        <v>2</v>
      </c>
      <c r="H114" s="17" t="s">
        <v>267</v>
      </c>
      <c r="I114" s="17">
        <v>1</v>
      </c>
      <c r="J114" s="17">
        <v>2</v>
      </c>
      <c r="K114" s="17">
        <v>0.007</v>
      </c>
      <c r="L114" s="17">
        <v>20211211</v>
      </c>
      <c r="M114" s="17">
        <v>20211213</v>
      </c>
      <c r="N114" s="14"/>
      <c r="O114" s="24" t="s">
        <v>147</v>
      </c>
      <c r="P114" s="14">
        <v>1</v>
      </c>
      <c r="Q114" s="14">
        <v>2</v>
      </c>
      <c r="R114" s="14">
        <f t="shared" si="6"/>
        <v>70</v>
      </c>
      <c r="S114" s="24"/>
      <c r="T114" s="24" t="s">
        <v>147</v>
      </c>
      <c r="U114" s="14"/>
      <c r="V114" s="14"/>
      <c r="W114" s="14"/>
      <c r="X114" s="14"/>
      <c r="Y114" s="14"/>
      <c r="Z114" s="14"/>
      <c r="AA114" s="14"/>
      <c r="AB114" s="14"/>
      <c r="AC114" s="14"/>
    </row>
    <row r="115" customHeight="1" spans="1:29">
      <c r="A115" s="13">
        <f>MATCH(C115,'2021年11月-2022年3月旅行社组织国内游客在厦住宿补助'!C$5:C$39,0)</f>
        <v>12</v>
      </c>
      <c r="B115" s="48">
        <f>MATCH(C115,'2021年11月-2022年3月旅行社组织国内游客在厦住宿补助'!C$5:C$24,0)</f>
        <v>12</v>
      </c>
      <c r="C115" s="14" t="s">
        <v>51</v>
      </c>
      <c r="D115" s="49">
        <f>SUBTOTAL(3,E$7:E115)</f>
        <v>72</v>
      </c>
      <c r="E115" s="49"/>
      <c r="F115" s="16" t="s">
        <v>266</v>
      </c>
      <c r="G115" s="16">
        <v>2</v>
      </c>
      <c r="H115" s="17" t="s">
        <v>267</v>
      </c>
      <c r="I115" s="17">
        <v>1</v>
      </c>
      <c r="J115" s="17">
        <v>2</v>
      </c>
      <c r="K115" s="17">
        <v>0.007</v>
      </c>
      <c r="L115" s="17">
        <v>20211214</v>
      </c>
      <c r="M115" s="17">
        <v>20211216</v>
      </c>
      <c r="N115" s="14"/>
      <c r="O115" s="24" t="s">
        <v>147</v>
      </c>
      <c r="P115" s="14">
        <v>1</v>
      </c>
      <c r="Q115" s="14">
        <v>2</v>
      </c>
      <c r="R115" s="26">
        <v>50</v>
      </c>
      <c r="S115" s="24"/>
      <c r="T115" s="24" t="s">
        <v>147</v>
      </c>
      <c r="U115" s="14"/>
      <c r="V115" s="14"/>
      <c r="W115" s="14"/>
      <c r="X115" s="14"/>
      <c r="Y115" s="14"/>
      <c r="Z115" s="14"/>
      <c r="AA115" s="14"/>
      <c r="AB115" s="14"/>
      <c r="AC115" s="14"/>
    </row>
    <row r="116" customHeight="1" spans="1:29">
      <c r="A116" s="13">
        <f>MATCH(C116,'2021年11月-2022年3月旅行社组织国内游客在厦住宿补助'!C$5:C$39,0)</f>
        <v>12</v>
      </c>
      <c r="B116" s="48">
        <f>MATCH(C116,'2021年11月-2022年3月旅行社组织国内游客在厦住宿补助'!C$5:C$24,0)</f>
        <v>12</v>
      </c>
      <c r="C116" s="14" t="s">
        <v>51</v>
      </c>
      <c r="D116" s="49">
        <f>SUBTOTAL(3,E$7:E116)</f>
        <v>73</v>
      </c>
      <c r="E116" s="49" t="str">
        <f t="shared" si="3"/>
        <v>GD32YU7KYU33</v>
      </c>
      <c r="F116" s="16" t="s">
        <v>268</v>
      </c>
      <c r="G116" s="16">
        <v>4</v>
      </c>
      <c r="H116" s="17" t="s">
        <v>269</v>
      </c>
      <c r="I116" s="17">
        <v>2</v>
      </c>
      <c r="J116" s="17">
        <v>4</v>
      </c>
      <c r="K116" s="17">
        <v>0.024</v>
      </c>
      <c r="L116" s="17">
        <v>20211214</v>
      </c>
      <c r="M116" s="17">
        <v>20211216</v>
      </c>
      <c r="N116" s="14"/>
      <c r="O116" s="24" t="s">
        <v>147</v>
      </c>
      <c r="P116" s="14">
        <v>2</v>
      </c>
      <c r="Q116" s="14">
        <v>4</v>
      </c>
      <c r="R116" s="14">
        <f>IF(T116="是",IF(Q116=1,P116*30,IF(Q116=2,P116*70,IF(Q116&gt;2,P116*120,0))),0)</f>
        <v>240</v>
      </c>
      <c r="S116" s="24"/>
      <c r="T116" s="24" t="s">
        <v>147</v>
      </c>
      <c r="U116" s="14"/>
      <c r="V116" s="14"/>
      <c r="W116" s="14"/>
      <c r="X116" s="14"/>
      <c r="Y116" s="14"/>
      <c r="Z116" s="14"/>
      <c r="AA116" s="14"/>
      <c r="AB116" s="14"/>
      <c r="AC116" s="14"/>
    </row>
    <row r="117" customHeight="1" spans="1:29">
      <c r="A117" s="13">
        <f>MATCH(C117,'2021年11月-2022年3月旅行社组织国内游客在厦住宿补助'!C$5:C$39,0)</f>
        <v>12</v>
      </c>
      <c r="B117" s="48">
        <f>MATCH(C117,'2021年11月-2022年3月旅行社组织国内游客在厦住宿补助'!C$5:C$24,0)</f>
        <v>12</v>
      </c>
      <c r="C117" s="14" t="s">
        <v>51</v>
      </c>
      <c r="D117" s="49">
        <f>SUBTOTAL(3,E$7:E117)</f>
        <v>74</v>
      </c>
      <c r="E117" s="49" t="str">
        <f t="shared" si="3"/>
        <v>GD41R0CDHZ58</v>
      </c>
      <c r="F117" s="16" t="s">
        <v>270</v>
      </c>
      <c r="G117" s="16">
        <v>18</v>
      </c>
      <c r="H117" s="17" t="s">
        <v>271</v>
      </c>
      <c r="I117" s="17">
        <v>7</v>
      </c>
      <c r="J117" s="17">
        <v>4</v>
      </c>
      <c r="K117" s="17">
        <v>0.084</v>
      </c>
      <c r="L117" s="17">
        <v>20220303</v>
      </c>
      <c r="M117" s="17">
        <v>20220307</v>
      </c>
      <c r="N117" s="14"/>
      <c r="O117" s="24" t="s">
        <v>147</v>
      </c>
      <c r="P117" s="14">
        <v>7</v>
      </c>
      <c r="Q117" s="14">
        <v>4</v>
      </c>
      <c r="R117" s="14">
        <f>IF(T117="是",IF(Q117=1,P117*30,IF(Q117=2,P117*70,IF(Q117&gt;2,P117*120,0))),0)</f>
        <v>840</v>
      </c>
      <c r="S117" s="24"/>
      <c r="T117" s="24" t="s">
        <v>147</v>
      </c>
      <c r="U117" s="14"/>
      <c r="V117" s="14"/>
      <c r="W117" s="14"/>
      <c r="X117" s="14"/>
      <c r="Y117" s="14"/>
      <c r="Z117" s="14"/>
      <c r="AA117" s="14"/>
      <c r="AB117" s="14"/>
      <c r="AC117" s="14"/>
    </row>
    <row r="118" customHeight="1" spans="1:29">
      <c r="A118" s="13">
        <f>MATCH(C118,'2021年11月-2022年3月旅行社组织国内游客在厦住宿补助'!C$5:C$39,0)</f>
        <v>12</v>
      </c>
      <c r="B118" s="48">
        <f>MATCH(C118,'2021年11月-2022年3月旅行社组织国内游客在厦住宿补助'!C$5:C$24,0)</f>
        <v>12</v>
      </c>
      <c r="C118" s="14" t="s">
        <v>51</v>
      </c>
      <c r="D118" s="49">
        <f>SUBTOTAL(3,E$7:E118)</f>
        <v>75</v>
      </c>
      <c r="E118" s="49" t="str">
        <f t="shared" si="3"/>
        <v>GD20HP8JLI50</v>
      </c>
      <c r="F118" s="16" t="s">
        <v>272</v>
      </c>
      <c r="G118" s="16">
        <v>14</v>
      </c>
      <c r="H118" s="17" t="s">
        <v>273</v>
      </c>
      <c r="I118" s="17">
        <v>12</v>
      </c>
      <c r="J118" s="17">
        <v>2</v>
      </c>
      <c r="K118" s="17">
        <v>0.084</v>
      </c>
      <c r="L118" s="17"/>
      <c r="M118" s="17"/>
      <c r="N118" s="14"/>
      <c r="O118" s="24" t="s">
        <v>147</v>
      </c>
      <c r="P118" s="14">
        <v>12</v>
      </c>
      <c r="Q118" s="14">
        <v>2</v>
      </c>
      <c r="R118" s="14">
        <f>IF(T118="是",IF(Q118=1,P118*30,IF(Q118=2,P118*70,IF(Q118&gt;2,P118*120,0))),0)</f>
        <v>840</v>
      </c>
      <c r="S118" s="24"/>
      <c r="T118" s="24" t="s">
        <v>147</v>
      </c>
      <c r="U118" s="14"/>
      <c r="V118" s="14"/>
      <c r="W118" s="14"/>
      <c r="X118" s="14"/>
      <c r="Y118" s="14"/>
      <c r="Z118" s="14"/>
      <c r="AA118" s="14"/>
      <c r="AB118" s="14"/>
      <c r="AC118" s="14"/>
    </row>
    <row r="119" customHeight="1" spans="1:29">
      <c r="A119" s="13">
        <f>MATCH(C119,'2021年11月-2022年3月旅行社组织国内游客在厦住宿补助'!C$5:C$39,0)</f>
        <v>24</v>
      </c>
      <c r="B119" s="48" t="e">
        <f>MATCH(C119,'2021年11月-2022年3月旅行社组织国内游客在厦住宿补助'!C$5:C$24,0)</f>
        <v>#N/A</v>
      </c>
      <c r="C119" s="14" t="s">
        <v>39</v>
      </c>
      <c r="D119" s="49">
        <f>SUBTOTAL(3,E$7:E119)</f>
        <v>76</v>
      </c>
      <c r="E119" s="49" t="str">
        <f t="shared" si="3"/>
        <v>GD44TYS9ML88</v>
      </c>
      <c r="F119" s="16" t="s">
        <v>274</v>
      </c>
      <c r="G119" s="16">
        <v>12</v>
      </c>
      <c r="H119" s="17" t="s">
        <v>275</v>
      </c>
      <c r="I119" s="17">
        <v>6</v>
      </c>
      <c r="J119" s="17">
        <v>2</v>
      </c>
      <c r="K119" s="17">
        <v>0.03</v>
      </c>
      <c r="L119" s="17">
        <v>20211031</v>
      </c>
      <c r="M119" s="17">
        <v>20211102</v>
      </c>
      <c r="N119" s="14" t="s">
        <v>276</v>
      </c>
      <c r="O119" s="24" t="s">
        <v>147</v>
      </c>
      <c r="P119" s="16">
        <v>6</v>
      </c>
      <c r="Q119" s="16">
        <v>2</v>
      </c>
      <c r="R119" s="14">
        <f>6*50</f>
        <v>300</v>
      </c>
      <c r="S119" s="24" t="s">
        <v>276</v>
      </c>
      <c r="T119" s="24" t="s">
        <v>147</v>
      </c>
      <c r="U119" s="14"/>
      <c r="V119" s="14"/>
      <c r="W119" s="14"/>
      <c r="X119" s="14"/>
      <c r="Y119" s="14"/>
      <c r="Z119" s="14"/>
      <c r="AA119" s="14"/>
      <c r="AB119" s="14"/>
      <c r="AC119" s="14"/>
    </row>
    <row r="120" customHeight="1" spans="1:29">
      <c r="A120" s="13">
        <f>MATCH(C120,'2021年11月-2022年3月旅行社组织国内游客在厦住宿补助'!C$5:C$39,0)</f>
        <v>24</v>
      </c>
      <c r="B120" s="48" t="e">
        <f>MATCH(C120,'2021年11月-2022年3月旅行社组织国内游客在厦住宿补助'!C$5:C$24,0)</f>
        <v>#N/A</v>
      </c>
      <c r="C120" s="14" t="s">
        <v>39</v>
      </c>
      <c r="D120" s="49">
        <f>SUBTOTAL(3,E$7:E120)</f>
        <v>77</v>
      </c>
      <c r="E120" s="49" t="str">
        <f t="shared" si="3"/>
        <v>GD27WAD00C41</v>
      </c>
      <c r="F120" s="16" t="s">
        <v>277</v>
      </c>
      <c r="G120" s="16">
        <v>20</v>
      </c>
      <c r="H120" s="17" t="s">
        <v>278</v>
      </c>
      <c r="I120" s="17">
        <v>9</v>
      </c>
      <c r="J120" s="17">
        <v>2</v>
      </c>
      <c r="K120" s="17">
        <v>0.0315</v>
      </c>
      <c r="L120" s="17">
        <v>20220304</v>
      </c>
      <c r="M120" s="17">
        <v>20220306</v>
      </c>
      <c r="N120" s="14"/>
      <c r="O120" s="24" t="s">
        <v>147</v>
      </c>
      <c r="P120" s="16">
        <v>9</v>
      </c>
      <c r="Q120" s="16">
        <v>2</v>
      </c>
      <c r="R120" s="14">
        <v>310</v>
      </c>
      <c r="S120" s="24"/>
      <c r="T120" s="24" t="s">
        <v>147</v>
      </c>
      <c r="U120" s="14"/>
      <c r="V120" s="14"/>
      <c r="W120" s="14"/>
      <c r="X120" s="14"/>
      <c r="Y120" s="14"/>
      <c r="Z120" s="14"/>
      <c r="AA120" s="14"/>
      <c r="AB120" s="14"/>
      <c r="AC120" s="14"/>
    </row>
    <row r="121" customHeight="1" spans="1:29">
      <c r="A121" s="13">
        <f>MATCH(C121,'2021年11月-2022年3月旅行社组织国内游客在厦住宿补助'!C$5:C$39,0)</f>
        <v>24</v>
      </c>
      <c r="B121" s="48" t="e">
        <f>MATCH(C121,'2021年11月-2022年3月旅行社组织国内游客在厦住宿补助'!C$5:C$24,0)</f>
        <v>#N/A</v>
      </c>
      <c r="C121" s="14" t="s">
        <v>39</v>
      </c>
      <c r="D121" s="49">
        <f>SUBTOTAL(3,E$7:E121)</f>
        <v>78</v>
      </c>
      <c r="E121" s="49" t="str">
        <f t="shared" si="3"/>
        <v>GD45HBW6BZ27</v>
      </c>
      <c r="F121" s="16" t="s">
        <v>279</v>
      </c>
      <c r="G121" s="16">
        <v>3</v>
      </c>
      <c r="H121" s="17" t="s">
        <v>280</v>
      </c>
      <c r="I121" s="17">
        <v>1</v>
      </c>
      <c r="J121" s="17">
        <v>3</v>
      </c>
      <c r="K121" s="17">
        <v>0.012</v>
      </c>
      <c r="L121" s="17">
        <v>20220111</v>
      </c>
      <c r="M121" s="17">
        <v>20220114</v>
      </c>
      <c r="N121" s="14"/>
      <c r="O121" s="24" t="s">
        <v>147</v>
      </c>
      <c r="P121" s="16">
        <v>1</v>
      </c>
      <c r="Q121" s="16">
        <v>3</v>
      </c>
      <c r="R121" s="14">
        <f t="shared" ref="R121:R134" si="7">IF(T121="是",IF(Q121=1,P121*30,IF(Q121=2,P121*70,IF(Q121&gt;2,P121*120,0))),0)</f>
        <v>120</v>
      </c>
      <c r="S121" s="24"/>
      <c r="T121" s="24" t="s">
        <v>147</v>
      </c>
      <c r="U121" s="14"/>
      <c r="V121" s="14"/>
      <c r="W121" s="14"/>
      <c r="X121" s="14"/>
      <c r="Y121" s="14"/>
      <c r="Z121" s="14"/>
      <c r="AA121" s="14"/>
      <c r="AB121" s="14"/>
      <c r="AC121" s="14"/>
    </row>
    <row r="122" customHeight="1" spans="1:29">
      <c r="A122" s="13">
        <f>MATCH(C122,'2021年11月-2022年3月旅行社组织国内游客在厦住宿补助'!C$5:C$39,0)</f>
        <v>14</v>
      </c>
      <c r="B122" s="48">
        <f>MATCH(C122,'2021年11月-2022年3月旅行社组织国内游客在厦住宿补助'!C$5:C$24,0)</f>
        <v>14</v>
      </c>
      <c r="C122" s="14" t="s">
        <v>28</v>
      </c>
      <c r="D122" s="49">
        <f>SUBTOTAL(3,E$7:E122)</f>
        <v>79</v>
      </c>
      <c r="E122" s="49" t="str">
        <f t="shared" si="3"/>
        <v>GD46PCLQ0H38</v>
      </c>
      <c r="F122" s="16" t="s">
        <v>281</v>
      </c>
      <c r="G122" s="16">
        <v>131</v>
      </c>
      <c r="H122" s="17" t="s">
        <v>282</v>
      </c>
      <c r="I122" s="17">
        <v>69</v>
      </c>
      <c r="J122" s="17">
        <v>1</v>
      </c>
      <c r="K122" s="17">
        <v>0.207</v>
      </c>
      <c r="L122" s="17">
        <v>20211203</v>
      </c>
      <c r="M122" s="17">
        <v>20211204</v>
      </c>
      <c r="N122" s="14"/>
      <c r="O122" s="24" t="s">
        <v>147</v>
      </c>
      <c r="P122" s="16">
        <v>69</v>
      </c>
      <c r="Q122" s="16">
        <v>1</v>
      </c>
      <c r="R122" s="14">
        <f t="shared" si="7"/>
        <v>2070</v>
      </c>
      <c r="S122" s="24"/>
      <c r="T122" s="24" t="s">
        <v>147</v>
      </c>
      <c r="U122" s="14"/>
      <c r="V122" s="14"/>
      <c r="W122" s="14"/>
      <c r="X122" s="14"/>
      <c r="Y122" s="14"/>
      <c r="Z122" s="14"/>
      <c r="AA122" s="14"/>
      <c r="AB122" s="14"/>
      <c r="AC122" s="14"/>
    </row>
    <row r="123" customHeight="1" spans="1:29">
      <c r="A123" s="13">
        <f>MATCH(C123,'2021年11月-2022年3月旅行社组织国内游客在厦住宿补助'!C$5:C$39,0)</f>
        <v>14</v>
      </c>
      <c r="B123" s="48">
        <f>MATCH(C123,'2021年11月-2022年3月旅行社组织国内游客在厦住宿补助'!C$5:C$24,0)</f>
        <v>14</v>
      </c>
      <c r="C123" s="14" t="s">
        <v>28</v>
      </c>
      <c r="D123" s="49">
        <f>SUBTOTAL(3,E$7:E123)</f>
        <v>80</v>
      </c>
      <c r="E123" s="49" t="str">
        <f t="shared" si="3"/>
        <v>GD96H61LLY90</v>
      </c>
      <c r="F123" s="16" t="s">
        <v>283</v>
      </c>
      <c r="G123" s="16">
        <v>45</v>
      </c>
      <c r="H123" s="17" t="s">
        <v>282</v>
      </c>
      <c r="I123" s="17">
        <v>24</v>
      </c>
      <c r="J123" s="17">
        <v>1</v>
      </c>
      <c r="K123" s="17">
        <v>0.072</v>
      </c>
      <c r="L123" s="17">
        <v>20211209</v>
      </c>
      <c r="M123" s="17">
        <v>20211210</v>
      </c>
      <c r="N123" s="14"/>
      <c r="O123" s="24" t="s">
        <v>147</v>
      </c>
      <c r="P123" s="16">
        <v>24</v>
      </c>
      <c r="Q123" s="16">
        <v>1</v>
      </c>
      <c r="R123" s="14">
        <f t="shared" si="7"/>
        <v>720</v>
      </c>
      <c r="S123" s="24"/>
      <c r="T123" s="24" t="s">
        <v>147</v>
      </c>
      <c r="U123" s="14"/>
      <c r="V123" s="14"/>
      <c r="W123" s="14"/>
      <c r="X123" s="14"/>
      <c r="Y123" s="14"/>
      <c r="Z123" s="14"/>
      <c r="AA123" s="14"/>
      <c r="AB123" s="14"/>
      <c r="AC123" s="14"/>
    </row>
    <row r="124" customHeight="1" spans="1:29">
      <c r="A124" s="13">
        <f>MATCH(C124,'2021年11月-2022年3月旅行社组织国内游客在厦住宿补助'!C$5:C$39,0)</f>
        <v>14</v>
      </c>
      <c r="B124" s="48">
        <f>MATCH(C124,'2021年11月-2022年3月旅行社组织国内游客在厦住宿补助'!C$5:C$24,0)</f>
        <v>14</v>
      </c>
      <c r="C124" s="14" t="s">
        <v>28</v>
      </c>
      <c r="D124" s="49">
        <f>SUBTOTAL(3,E$7:E124)</f>
        <v>81</v>
      </c>
      <c r="E124" s="49" t="str">
        <f t="shared" si="3"/>
        <v>GD71MPUP3E03</v>
      </c>
      <c r="F124" s="16" t="s">
        <v>284</v>
      </c>
      <c r="G124" s="16">
        <v>72</v>
      </c>
      <c r="H124" s="17" t="s">
        <v>282</v>
      </c>
      <c r="I124" s="17">
        <v>37</v>
      </c>
      <c r="J124" s="17">
        <v>1</v>
      </c>
      <c r="K124" s="17">
        <v>0.111</v>
      </c>
      <c r="L124" s="17">
        <v>20220303</v>
      </c>
      <c r="M124" s="17">
        <v>20220304</v>
      </c>
      <c r="N124" s="14"/>
      <c r="O124" s="24" t="s">
        <v>147</v>
      </c>
      <c r="P124" s="16">
        <v>37</v>
      </c>
      <c r="Q124" s="16">
        <v>1</v>
      </c>
      <c r="R124" s="14">
        <f t="shared" si="7"/>
        <v>1110</v>
      </c>
      <c r="S124" s="24"/>
      <c r="T124" s="24" t="s">
        <v>147</v>
      </c>
      <c r="U124" s="14"/>
      <c r="V124" s="14"/>
      <c r="W124" s="14"/>
      <c r="X124" s="14"/>
      <c r="Y124" s="14"/>
      <c r="Z124" s="14"/>
      <c r="AA124" s="14"/>
      <c r="AB124" s="14"/>
      <c r="AC124" s="14"/>
    </row>
    <row r="125" customHeight="1" spans="1:29">
      <c r="A125" s="13">
        <f>MATCH(C125,'2021年11月-2022年3月旅行社组织国内游客在厦住宿补助'!C$5:C$39,0)</f>
        <v>18</v>
      </c>
      <c r="B125" s="48">
        <f>MATCH(C125,'2021年11月-2022年3月旅行社组织国内游客在厦住宿补助'!C$5:C$24,0)</f>
        <v>18</v>
      </c>
      <c r="C125" s="14" t="s">
        <v>36</v>
      </c>
      <c r="D125" s="49">
        <f>SUBTOTAL(3,E$7:E125)</f>
        <v>82</v>
      </c>
      <c r="E125" s="49" t="str">
        <f t="shared" si="3"/>
        <v>GD00GE0PVZ25</v>
      </c>
      <c r="F125" s="16" t="s">
        <v>285</v>
      </c>
      <c r="G125" s="16">
        <v>30</v>
      </c>
      <c r="H125" s="17" t="s">
        <v>286</v>
      </c>
      <c r="I125" s="17">
        <v>15</v>
      </c>
      <c r="J125" s="17">
        <v>4</v>
      </c>
      <c r="K125" s="17">
        <v>0.18</v>
      </c>
      <c r="L125" s="17">
        <v>20220220</v>
      </c>
      <c r="M125" s="17">
        <v>20220224</v>
      </c>
      <c r="N125" s="14"/>
      <c r="O125" s="24" t="s">
        <v>147</v>
      </c>
      <c r="P125" s="14">
        <v>15</v>
      </c>
      <c r="Q125" s="14">
        <v>4</v>
      </c>
      <c r="R125" s="14">
        <f t="shared" si="7"/>
        <v>1800</v>
      </c>
      <c r="S125" s="24"/>
      <c r="T125" s="24" t="s">
        <v>147</v>
      </c>
      <c r="U125" s="14"/>
      <c r="V125" s="14"/>
      <c r="W125" s="14"/>
      <c r="X125" s="14"/>
      <c r="Y125" s="14"/>
      <c r="Z125" s="14"/>
      <c r="AA125" s="14"/>
      <c r="AB125" s="14"/>
      <c r="AC125" s="14"/>
    </row>
    <row r="126" customHeight="1" spans="1:29">
      <c r="A126" s="13">
        <f>MATCH(C126,'2021年11月-2022年3月旅行社组织国内游客在厦住宿补助'!C$5:C$39,0)</f>
        <v>2</v>
      </c>
      <c r="B126" s="48">
        <f>MATCH(C126,'2021年11月-2022年3月旅行社组织国内游客在厦住宿补助'!C$5:C$24,0)</f>
        <v>2</v>
      </c>
      <c r="C126" s="14" t="s">
        <v>31</v>
      </c>
      <c r="D126" s="49">
        <f>SUBTOTAL(3,E$7:E126)</f>
        <v>83</v>
      </c>
      <c r="E126" s="49" t="str">
        <f t="shared" si="3"/>
        <v>GD06ZY1JB022</v>
      </c>
      <c r="F126" s="16" t="s">
        <v>287</v>
      </c>
      <c r="G126" s="16">
        <v>608</v>
      </c>
      <c r="H126" s="17" t="s">
        <v>288</v>
      </c>
      <c r="I126" s="17">
        <v>302</v>
      </c>
      <c r="J126" s="17">
        <v>4</v>
      </c>
      <c r="K126" s="17">
        <v>3.624</v>
      </c>
      <c r="L126" s="17">
        <v>20211211</v>
      </c>
      <c r="M126" s="17">
        <v>20211215</v>
      </c>
      <c r="N126" s="14"/>
      <c r="O126" s="24" t="s">
        <v>147</v>
      </c>
      <c r="P126" s="14">
        <v>302</v>
      </c>
      <c r="Q126" s="14">
        <v>4</v>
      </c>
      <c r="R126" s="14">
        <f t="shared" si="7"/>
        <v>36240</v>
      </c>
      <c r="S126" s="24"/>
      <c r="T126" s="24" t="s">
        <v>147</v>
      </c>
      <c r="U126" s="14"/>
      <c r="V126" s="14"/>
      <c r="W126" s="14"/>
      <c r="X126" s="14"/>
      <c r="Y126" s="14"/>
      <c r="Z126" s="14"/>
      <c r="AA126" s="14"/>
      <c r="AB126" s="14"/>
      <c r="AC126" s="14"/>
    </row>
    <row r="127" customHeight="1" spans="1:29">
      <c r="A127" s="13">
        <f>MATCH(C127,'2021年11月-2022年3月旅行社组织国内游客在厦住宿补助'!C$5:C$39,0)</f>
        <v>2</v>
      </c>
      <c r="B127" s="48">
        <f>MATCH(C127,'2021年11月-2022年3月旅行社组织国内游客在厦住宿补助'!C$5:C$24,0)</f>
        <v>2</v>
      </c>
      <c r="C127" s="14" t="s">
        <v>31</v>
      </c>
      <c r="D127" s="49">
        <f>SUBTOTAL(3,E$7:E127)</f>
        <v>84</v>
      </c>
      <c r="E127" s="49" t="str">
        <f t="shared" si="3"/>
        <v>GD929L45B707</v>
      </c>
      <c r="F127" s="16" t="s">
        <v>289</v>
      </c>
      <c r="G127" s="16">
        <v>608</v>
      </c>
      <c r="H127" s="17" t="s">
        <v>288</v>
      </c>
      <c r="I127" s="17">
        <v>302</v>
      </c>
      <c r="J127" s="17">
        <v>4</v>
      </c>
      <c r="K127" s="17"/>
      <c r="L127" s="17">
        <v>20211211</v>
      </c>
      <c r="M127" s="17">
        <v>20211215</v>
      </c>
      <c r="N127" s="14"/>
      <c r="O127" s="24" t="s">
        <v>147</v>
      </c>
      <c r="P127" s="14"/>
      <c r="Q127" s="14"/>
      <c r="R127" s="14">
        <f t="shared" si="7"/>
        <v>0</v>
      </c>
      <c r="S127" s="24"/>
      <c r="T127" s="24" t="s">
        <v>147</v>
      </c>
      <c r="U127" s="14"/>
      <c r="V127" s="14"/>
      <c r="W127" s="14"/>
      <c r="X127" s="14"/>
      <c r="Y127" s="14"/>
      <c r="Z127" s="14"/>
      <c r="AA127" s="14"/>
      <c r="AB127" s="14"/>
      <c r="AC127" s="14"/>
    </row>
    <row r="128" customHeight="1" spans="1:29">
      <c r="A128" s="13">
        <f>MATCH(C128,'2021年11月-2022年3月旅行社组织国内游客在厦住宿补助'!C$5:C$39,0)</f>
        <v>2</v>
      </c>
      <c r="B128" s="48">
        <f>MATCH(C128,'2021年11月-2022年3月旅行社组织国内游客在厦住宿补助'!C$5:C$24,0)</f>
        <v>2</v>
      </c>
      <c r="C128" s="14" t="s">
        <v>31</v>
      </c>
      <c r="D128" s="49">
        <f>SUBTOTAL(3,E$7:E128)</f>
        <v>85</v>
      </c>
      <c r="E128" s="49" t="str">
        <f t="shared" si="3"/>
        <v>GD18GL894366</v>
      </c>
      <c r="F128" s="16" t="s">
        <v>290</v>
      </c>
      <c r="G128" s="16">
        <v>608</v>
      </c>
      <c r="H128" s="17" t="s">
        <v>288</v>
      </c>
      <c r="I128" s="17">
        <v>302</v>
      </c>
      <c r="J128" s="17">
        <v>4</v>
      </c>
      <c r="K128" s="17"/>
      <c r="L128" s="17">
        <v>20211211</v>
      </c>
      <c r="M128" s="17">
        <v>20211215</v>
      </c>
      <c r="N128" s="14"/>
      <c r="O128" s="24" t="s">
        <v>147</v>
      </c>
      <c r="P128" s="14"/>
      <c r="Q128" s="14"/>
      <c r="R128" s="14">
        <f t="shared" si="7"/>
        <v>0</v>
      </c>
      <c r="S128" s="24"/>
      <c r="T128" s="24" t="s">
        <v>147</v>
      </c>
      <c r="U128" s="14"/>
      <c r="V128" s="14"/>
      <c r="W128" s="14"/>
      <c r="X128" s="14"/>
      <c r="Y128" s="14"/>
      <c r="Z128" s="14"/>
      <c r="AA128" s="14"/>
      <c r="AB128" s="14"/>
      <c r="AC128" s="14"/>
    </row>
    <row r="129" customHeight="1" spans="1:29">
      <c r="A129" s="13">
        <f>MATCH(C129,'2021年11月-2022年3月旅行社组织国内游客在厦住宿补助'!C$5:C$39,0)</f>
        <v>2</v>
      </c>
      <c r="B129" s="48">
        <f>MATCH(C129,'2021年11月-2022年3月旅行社组织国内游客在厦住宿补助'!C$5:C$24,0)</f>
        <v>2</v>
      </c>
      <c r="C129" s="14" t="s">
        <v>31</v>
      </c>
      <c r="D129" s="49">
        <f>SUBTOTAL(3,E$7:E129)</f>
        <v>86</v>
      </c>
      <c r="E129" s="49" t="str">
        <f t="shared" si="3"/>
        <v>GD14L6FHMI86</v>
      </c>
      <c r="F129" s="16" t="s">
        <v>291</v>
      </c>
      <c r="G129" s="16">
        <v>608</v>
      </c>
      <c r="H129" s="17" t="s">
        <v>288</v>
      </c>
      <c r="I129" s="17">
        <v>302</v>
      </c>
      <c r="J129" s="17">
        <v>4</v>
      </c>
      <c r="K129" s="17"/>
      <c r="L129" s="17">
        <v>20211211</v>
      </c>
      <c r="M129" s="17">
        <v>20211215</v>
      </c>
      <c r="N129" s="14"/>
      <c r="O129" s="24" t="s">
        <v>147</v>
      </c>
      <c r="P129" s="14"/>
      <c r="Q129" s="14"/>
      <c r="R129" s="14">
        <f t="shared" si="7"/>
        <v>0</v>
      </c>
      <c r="S129" s="24"/>
      <c r="T129" s="24" t="s">
        <v>147</v>
      </c>
      <c r="U129" s="14"/>
      <c r="V129" s="14"/>
      <c r="W129" s="14"/>
      <c r="X129" s="14"/>
      <c r="Y129" s="14"/>
      <c r="Z129" s="14"/>
      <c r="AA129" s="14"/>
      <c r="AB129" s="14"/>
      <c r="AC129" s="14"/>
    </row>
    <row r="130" customHeight="1" spans="1:29">
      <c r="A130" s="13">
        <f>MATCH(C130,'2021年11月-2022年3月旅行社组织国内游客在厦住宿补助'!C$5:C$39,0)</f>
        <v>2</v>
      </c>
      <c r="B130" s="48">
        <f>MATCH(C130,'2021年11月-2022年3月旅行社组织国内游客在厦住宿补助'!C$5:C$24,0)</f>
        <v>2</v>
      </c>
      <c r="C130" s="14" t="s">
        <v>31</v>
      </c>
      <c r="D130" s="49">
        <f>SUBTOTAL(3,E$7:E130)</f>
        <v>87</v>
      </c>
      <c r="E130" s="49" t="str">
        <f t="shared" si="3"/>
        <v>GD92HQGME437</v>
      </c>
      <c r="F130" s="16" t="s">
        <v>292</v>
      </c>
      <c r="G130" s="16">
        <v>608</v>
      </c>
      <c r="H130" s="17" t="s">
        <v>288</v>
      </c>
      <c r="I130" s="17">
        <v>302</v>
      </c>
      <c r="J130" s="17">
        <v>4</v>
      </c>
      <c r="K130" s="17"/>
      <c r="L130" s="17">
        <v>20211211</v>
      </c>
      <c r="M130" s="17">
        <v>20211215</v>
      </c>
      <c r="N130" s="14"/>
      <c r="O130" s="24" t="s">
        <v>147</v>
      </c>
      <c r="P130" s="14"/>
      <c r="Q130" s="14"/>
      <c r="R130" s="14">
        <f t="shared" si="7"/>
        <v>0</v>
      </c>
      <c r="S130" s="24"/>
      <c r="T130" s="24" t="s">
        <v>147</v>
      </c>
      <c r="U130" s="14"/>
      <c r="V130" s="14"/>
      <c r="W130" s="14"/>
      <c r="X130" s="14"/>
      <c r="Y130" s="14"/>
      <c r="Z130" s="14"/>
      <c r="AA130" s="14"/>
      <c r="AB130" s="14"/>
      <c r="AC130" s="14"/>
    </row>
    <row r="131" customHeight="1" spans="1:29">
      <c r="A131" s="13">
        <f>MATCH(C131,'2021年11月-2022年3月旅行社组织国内游客在厦住宿补助'!C$5:C$39,0)</f>
        <v>2</v>
      </c>
      <c r="B131" s="48">
        <f>MATCH(C131,'2021年11月-2022年3月旅行社组织国内游客在厦住宿补助'!C$5:C$24,0)</f>
        <v>2</v>
      </c>
      <c r="C131" s="14" t="s">
        <v>31</v>
      </c>
      <c r="D131" s="49">
        <f>SUBTOTAL(3,E$7:E131)</f>
        <v>88</v>
      </c>
      <c r="E131" s="49" t="str">
        <f t="shared" si="3"/>
        <v>GD006GW1BB42</v>
      </c>
      <c r="F131" s="16" t="s">
        <v>293</v>
      </c>
      <c r="G131" s="16">
        <v>608</v>
      </c>
      <c r="H131" s="17" t="s">
        <v>288</v>
      </c>
      <c r="I131" s="17">
        <v>302</v>
      </c>
      <c r="J131" s="17">
        <v>4</v>
      </c>
      <c r="K131" s="17"/>
      <c r="L131" s="17">
        <v>20211211</v>
      </c>
      <c r="M131" s="17">
        <v>20211215</v>
      </c>
      <c r="N131" s="14"/>
      <c r="O131" s="24" t="s">
        <v>147</v>
      </c>
      <c r="P131" s="14"/>
      <c r="Q131" s="14"/>
      <c r="R131" s="14">
        <f t="shared" si="7"/>
        <v>0</v>
      </c>
      <c r="S131" s="24"/>
      <c r="T131" s="24" t="s">
        <v>147</v>
      </c>
      <c r="U131" s="14"/>
      <c r="V131" s="14"/>
      <c r="W131" s="14"/>
      <c r="X131" s="14"/>
      <c r="Y131" s="14"/>
      <c r="Z131" s="14"/>
      <c r="AA131" s="14"/>
      <c r="AB131" s="14"/>
      <c r="AC131" s="14"/>
    </row>
    <row r="132" customHeight="1" spans="1:29">
      <c r="A132" s="13">
        <f>MATCH(C132,'2021年11月-2022年3月旅行社组织国内游客在厦住宿补助'!C$5:C$39,0)</f>
        <v>2</v>
      </c>
      <c r="B132" s="48">
        <f>MATCH(C132,'2021年11月-2022年3月旅行社组织国内游客在厦住宿补助'!C$5:C$24,0)</f>
        <v>2</v>
      </c>
      <c r="C132" s="14" t="s">
        <v>31</v>
      </c>
      <c r="D132" s="49">
        <f>SUBTOTAL(3,E$7:E132)</f>
        <v>89</v>
      </c>
      <c r="E132" s="49" t="str">
        <f t="shared" si="3"/>
        <v>GD953F9V5X48</v>
      </c>
      <c r="F132" s="16" t="s">
        <v>294</v>
      </c>
      <c r="G132" s="16">
        <v>608</v>
      </c>
      <c r="H132" s="17" t="s">
        <v>288</v>
      </c>
      <c r="I132" s="17">
        <v>302</v>
      </c>
      <c r="J132" s="17">
        <v>4</v>
      </c>
      <c r="K132" s="17"/>
      <c r="L132" s="17">
        <v>20211211</v>
      </c>
      <c r="M132" s="17">
        <v>20211215</v>
      </c>
      <c r="N132" s="14"/>
      <c r="O132" s="24" t="s">
        <v>147</v>
      </c>
      <c r="P132" s="14"/>
      <c r="Q132" s="14"/>
      <c r="R132" s="14">
        <f t="shared" si="7"/>
        <v>0</v>
      </c>
      <c r="S132" s="24"/>
      <c r="T132" s="24" t="s">
        <v>147</v>
      </c>
      <c r="U132" s="14"/>
      <c r="V132" s="14"/>
      <c r="W132" s="14"/>
      <c r="X132" s="14"/>
      <c r="Y132" s="14"/>
      <c r="Z132" s="14"/>
      <c r="AA132" s="14"/>
      <c r="AB132" s="14"/>
      <c r="AC132" s="14"/>
    </row>
    <row r="133" customHeight="1" spans="1:29">
      <c r="A133" s="13">
        <f>MATCH(C133,'2021年11月-2022年3月旅行社组织国内游客在厦住宿补助'!C$5:C$39,0)</f>
        <v>2</v>
      </c>
      <c r="B133" s="48">
        <f>MATCH(C133,'2021年11月-2022年3月旅行社组织国内游客在厦住宿补助'!C$5:C$24,0)</f>
        <v>2</v>
      </c>
      <c r="C133" s="14" t="s">
        <v>31</v>
      </c>
      <c r="D133" s="49">
        <f>SUBTOTAL(3,E$7:E133)</f>
        <v>90</v>
      </c>
      <c r="E133" s="49" t="str">
        <f t="shared" si="3"/>
        <v>GD6295GOHP20</v>
      </c>
      <c r="F133" s="16" t="s">
        <v>295</v>
      </c>
      <c r="G133" s="16">
        <v>608</v>
      </c>
      <c r="H133" s="17" t="s">
        <v>288</v>
      </c>
      <c r="I133" s="17">
        <v>302</v>
      </c>
      <c r="J133" s="17">
        <v>4</v>
      </c>
      <c r="K133" s="17"/>
      <c r="L133" s="17">
        <v>20211211</v>
      </c>
      <c r="M133" s="17">
        <v>20211215</v>
      </c>
      <c r="N133" s="14"/>
      <c r="O133" s="24" t="s">
        <v>147</v>
      </c>
      <c r="P133" s="14"/>
      <c r="Q133" s="14"/>
      <c r="R133" s="14">
        <f t="shared" si="7"/>
        <v>0</v>
      </c>
      <c r="S133" s="24"/>
      <c r="T133" s="24" t="s">
        <v>147</v>
      </c>
      <c r="U133" s="14"/>
      <c r="V133" s="14"/>
      <c r="W133" s="14"/>
      <c r="X133" s="14"/>
      <c r="Y133" s="14"/>
      <c r="Z133" s="14"/>
      <c r="AA133" s="14"/>
      <c r="AB133" s="14"/>
      <c r="AC133" s="14"/>
    </row>
    <row r="134" customHeight="1" spans="1:29">
      <c r="A134" s="13">
        <f>MATCH(C134,'2021年11月-2022年3月旅行社组织国内游客在厦住宿补助'!C$5:C$39,0)</f>
        <v>2</v>
      </c>
      <c r="B134" s="48">
        <f>MATCH(C134,'2021年11月-2022年3月旅行社组织国内游客在厦住宿补助'!C$5:C$24,0)</f>
        <v>2</v>
      </c>
      <c r="C134" s="14" t="s">
        <v>31</v>
      </c>
      <c r="D134" s="49">
        <f>SUBTOTAL(3,E$7:E134)</f>
        <v>91</v>
      </c>
      <c r="E134" s="49" t="str">
        <f t="shared" si="3"/>
        <v>GD36EM50KT92</v>
      </c>
      <c r="F134" s="16" t="s">
        <v>296</v>
      </c>
      <c r="G134" s="16">
        <v>608</v>
      </c>
      <c r="H134" s="17" t="s">
        <v>288</v>
      </c>
      <c r="I134" s="17">
        <v>302</v>
      </c>
      <c r="J134" s="17">
        <v>4</v>
      </c>
      <c r="K134" s="17"/>
      <c r="L134" s="17">
        <v>20211211</v>
      </c>
      <c r="M134" s="17">
        <v>20211215</v>
      </c>
      <c r="N134" s="14"/>
      <c r="O134" s="24" t="s">
        <v>147</v>
      </c>
      <c r="P134" s="14"/>
      <c r="Q134" s="14"/>
      <c r="R134" s="14">
        <f t="shared" si="7"/>
        <v>0</v>
      </c>
      <c r="S134" s="24"/>
      <c r="T134" s="24" t="s">
        <v>147</v>
      </c>
      <c r="U134" s="14"/>
      <c r="V134" s="14"/>
      <c r="W134" s="14"/>
      <c r="X134" s="14"/>
      <c r="Y134" s="14"/>
      <c r="Z134" s="14"/>
      <c r="AA134" s="14"/>
      <c r="AB134" s="14"/>
      <c r="AC134" s="14"/>
    </row>
    <row r="135" customHeight="1" spans="1:29">
      <c r="A135" s="13">
        <f>MATCH(C135,'2021年11月-2022年3月旅行社组织国内游客在厦住宿补助'!C$5:C$39,0)</f>
        <v>2</v>
      </c>
      <c r="B135" s="48">
        <f>MATCH(C135,'2021年11月-2022年3月旅行社组织国内游客在厦住宿补助'!C$5:C$24,0)</f>
        <v>2</v>
      </c>
      <c r="C135" s="14" t="s">
        <v>31</v>
      </c>
      <c r="D135" s="49">
        <f>SUBTOTAL(3,E$7:E135)</f>
        <v>92</v>
      </c>
      <c r="E135" s="49" t="str">
        <f t="shared" si="3"/>
        <v>GD2777UFVU73</v>
      </c>
      <c r="F135" s="16" t="s">
        <v>297</v>
      </c>
      <c r="G135" s="16">
        <v>608</v>
      </c>
      <c r="H135" s="17" t="s">
        <v>288</v>
      </c>
      <c r="I135" s="17">
        <v>302</v>
      </c>
      <c r="J135" s="17">
        <v>4</v>
      </c>
      <c r="K135" s="17"/>
      <c r="L135" s="17">
        <v>20211211</v>
      </c>
      <c r="M135" s="17">
        <v>20211215</v>
      </c>
      <c r="N135" s="14"/>
      <c r="O135" s="24" t="s">
        <v>147</v>
      </c>
      <c r="P135" s="14"/>
      <c r="Q135" s="14"/>
      <c r="R135" s="14">
        <f t="shared" ref="R135:R198" si="8">IF(T135="是",IF(Q135=1,P135*30,IF(Q135=2,P135*70,IF(Q135&gt;2,P135*120,0))),0)</f>
        <v>0</v>
      </c>
      <c r="S135" s="24"/>
      <c r="T135" s="24" t="s">
        <v>147</v>
      </c>
      <c r="U135" s="14"/>
      <c r="V135" s="14"/>
      <c r="W135" s="14"/>
      <c r="X135" s="14"/>
      <c r="Y135" s="14"/>
      <c r="Z135" s="14"/>
      <c r="AA135" s="14"/>
      <c r="AB135" s="14"/>
      <c r="AC135" s="14"/>
    </row>
    <row r="136" customHeight="1" spans="1:29">
      <c r="A136" s="13">
        <f>MATCH(C136,'2021年11月-2022年3月旅行社组织国内游客在厦住宿补助'!C$5:C$39,0)</f>
        <v>2</v>
      </c>
      <c r="B136" s="48">
        <f>MATCH(C136,'2021年11月-2022年3月旅行社组织国内游客在厦住宿补助'!C$5:C$24,0)</f>
        <v>2</v>
      </c>
      <c r="C136" s="14" t="s">
        <v>31</v>
      </c>
      <c r="D136" s="49">
        <f>SUBTOTAL(3,E$7:E136)</f>
        <v>93</v>
      </c>
      <c r="E136" s="49" t="str">
        <f t="shared" si="3"/>
        <v>GD61U1W99382</v>
      </c>
      <c r="F136" s="16" t="s">
        <v>298</v>
      </c>
      <c r="G136" s="16">
        <v>18</v>
      </c>
      <c r="H136" s="17" t="s">
        <v>299</v>
      </c>
      <c r="I136" s="17">
        <v>9</v>
      </c>
      <c r="J136" s="17">
        <v>4</v>
      </c>
      <c r="K136" s="17">
        <v>0.108</v>
      </c>
      <c r="L136" s="17">
        <v>20210105</v>
      </c>
      <c r="M136" s="17">
        <v>20210109</v>
      </c>
      <c r="N136" s="14"/>
      <c r="O136" s="24" t="s">
        <v>147</v>
      </c>
      <c r="P136" s="14">
        <v>9</v>
      </c>
      <c r="Q136" s="14">
        <v>4</v>
      </c>
      <c r="R136" s="14">
        <f t="shared" si="8"/>
        <v>1080</v>
      </c>
      <c r="S136" s="24"/>
      <c r="T136" s="24" t="s">
        <v>147</v>
      </c>
      <c r="U136" s="14"/>
      <c r="V136" s="14"/>
      <c r="W136" s="14"/>
      <c r="X136" s="14"/>
      <c r="Y136" s="14"/>
      <c r="Z136" s="14"/>
      <c r="AA136" s="14"/>
      <c r="AB136" s="14"/>
      <c r="AC136" s="14"/>
    </row>
    <row r="137" customHeight="1" spans="1:29">
      <c r="A137" s="13">
        <f>MATCH(C137,'2021年11月-2022年3月旅行社组织国内游客在厦住宿补助'!C$5:C$39,0)</f>
        <v>2</v>
      </c>
      <c r="B137" s="48">
        <f>MATCH(C137,'2021年11月-2022年3月旅行社组织国内游客在厦住宿补助'!C$5:C$24,0)</f>
        <v>2</v>
      </c>
      <c r="C137" s="14" t="s">
        <v>31</v>
      </c>
      <c r="D137" s="49">
        <f>SUBTOTAL(3,E$7:E137)</f>
        <v>94</v>
      </c>
      <c r="E137" s="49" t="str">
        <f t="shared" si="3"/>
        <v>GD71IOH9HN67</v>
      </c>
      <c r="F137" s="16" t="s">
        <v>300</v>
      </c>
      <c r="G137" s="16">
        <v>11</v>
      </c>
      <c r="H137" s="17" t="s">
        <v>301</v>
      </c>
      <c r="I137" s="17">
        <v>6</v>
      </c>
      <c r="J137" s="17">
        <v>2</v>
      </c>
      <c r="K137" s="17">
        <v>0.042</v>
      </c>
      <c r="L137" s="17">
        <v>20220210</v>
      </c>
      <c r="M137" s="17">
        <v>20220213</v>
      </c>
      <c r="N137" s="14"/>
      <c r="O137" s="24" t="s">
        <v>147</v>
      </c>
      <c r="P137" s="14">
        <v>6</v>
      </c>
      <c r="Q137" s="14">
        <v>2</v>
      </c>
      <c r="R137" s="14">
        <f t="shared" si="8"/>
        <v>420</v>
      </c>
      <c r="S137" s="24"/>
      <c r="T137" s="24" t="s">
        <v>147</v>
      </c>
      <c r="U137" s="14"/>
      <c r="V137" s="14"/>
      <c r="W137" s="14"/>
      <c r="X137" s="14"/>
      <c r="Y137" s="14"/>
      <c r="Z137" s="14"/>
      <c r="AA137" s="14"/>
      <c r="AB137" s="14"/>
      <c r="AC137" s="14"/>
    </row>
    <row r="138" customHeight="1" spans="1:29">
      <c r="A138" s="13">
        <f>MATCH(C138,'2021年11月-2022年3月旅行社组织国内游客在厦住宿补助'!C$5:C$39,0)</f>
        <v>2</v>
      </c>
      <c r="B138" s="48">
        <f>MATCH(C138,'2021年11月-2022年3月旅行社组织国内游客在厦住宿补助'!C$5:C$24,0)</f>
        <v>2</v>
      </c>
      <c r="C138" s="14" t="s">
        <v>31</v>
      </c>
      <c r="D138" s="49">
        <f>SUBTOTAL(3,E$7:E138)</f>
        <v>95</v>
      </c>
      <c r="E138" s="49" t="str">
        <f t="shared" ref="E138:E201" si="9">IF(F138=F137,"",F138)</f>
        <v>GD02WEXILW67</v>
      </c>
      <c r="F138" s="16" t="s">
        <v>302</v>
      </c>
      <c r="G138" s="16">
        <v>90</v>
      </c>
      <c r="H138" s="17" t="s">
        <v>303</v>
      </c>
      <c r="I138" s="17">
        <v>46</v>
      </c>
      <c r="J138" s="17">
        <v>5</v>
      </c>
      <c r="K138" s="17">
        <v>0.552</v>
      </c>
      <c r="L138" s="17">
        <v>20220218</v>
      </c>
      <c r="M138" s="17">
        <v>20220221</v>
      </c>
      <c r="N138" s="14"/>
      <c r="O138" s="24" t="s">
        <v>147</v>
      </c>
      <c r="P138" s="14">
        <v>46</v>
      </c>
      <c r="Q138" s="14">
        <v>3</v>
      </c>
      <c r="R138" s="14">
        <f t="shared" si="8"/>
        <v>5520</v>
      </c>
      <c r="S138" s="24"/>
      <c r="T138" s="24" t="s">
        <v>147</v>
      </c>
      <c r="U138" s="14"/>
      <c r="V138" s="14"/>
      <c r="W138" s="14"/>
      <c r="X138" s="14"/>
      <c r="Y138" s="14"/>
      <c r="Z138" s="14"/>
      <c r="AA138" s="14"/>
      <c r="AB138" s="14"/>
      <c r="AC138" s="14"/>
    </row>
    <row r="139" customHeight="1" spans="1:29">
      <c r="A139" s="13">
        <f>MATCH(C139,'2021年11月-2022年3月旅行社组织国内游客在厦住宿补助'!C$5:C$39,0)</f>
        <v>2</v>
      </c>
      <c r="B139" s="48">
        <f>MATCH(C139,'2021年11月-2022年3月旅行社组织国内游客在厦住宿补助'!C$5:C$24,0)</f>
        <v>2</v>
      </c>
      <c r="C139" s="14" t="s">
        <v>31</v>
      </c>
      <c r="D139" s="49">
        <f>SUBTOTAL(3,E$7:E139)</f>
        <v>96</v>
      </c>
      <c r="E139" s="49" t="str">
        <f t="shared" si="9"/>
        <v>GD15XC1ECF16</v>
      </c>
      <c r="F139" s="16" t="s">
        <v>304</v>
      </c>
      <c r="G139" s="16">
        <v>65</v>
      </c>
      <c r="H139" s="17" t="s">
        <v>206</v>
      </c>
      <c r="I139" s="17">
        <v>33</v>
      </c>
      <c r="J139" s="17">
        <v>3</v>
      </c>
      <c r="K139" s="17">
        <v>0.396</v>
      </c>
      <c r="L139" s="17">
        <v>20220220</v>
      </c>
      <c r="M139" s="17">
        <v>20220223</v>
      </c>
      <c r="N139" s="14"/>
      <c r="O139" s="24" t="s">
        <v>147</v>
      </c>
      <c r="P139" s="14">
        <v>33</v>
      </c>
      <c r="Q139" s="14">
        <v>3</v>
      </c>
      <c r="R139" s="14">
        <f t="shared" si="8"/>
        <v>3960</v>
      </c>
      <c r="S139" s="24"/>
      <c r="T139" s="24" t="s">
        <v>147</v>
      </c>
      <c r="U139" s="14"/>
      <c r="V139" s="14"/>
      <c r="W139" s="14"/>
      <c r="X139" s="14"/>
      <c r="Y139" s="14"/>
      <c r="Z139" s="14"/>
      <c r="AA139" s="14"/>
      <c r="AB139" s="14"/>
      <c r="AC139" s="14"/>
    </row>
    <row r="140" customHeight="1" spans="1:29">
      <c r="A140" s="13">
        <f>MATCH(C140,'2021年11月-2022年3月旅行社组织国内游客在厦住宿补助'!C$5:C$39,0)</f>
        <v>2</v>
      </c>
      <c r="B140" s="48">
        <f>MATCH(C140,'2021年11月-2022年3月旅行社组织国内游客在厦住宿补助'!C$5:C$24,0)</f>
        <v>2</v>
      </c>
      <c r="C140" s="14" t="s">
        <v>31</v>
      </c>
      <c r="D140" s="49">
        <f>SUBTOTAL(3,E$7:E140)</f>
        <v>97</v>
      </c>
      <c r="E140" s="49" t="str">
        <f t="shared" si="9"/>
        <v>GD15XC1ECO16</v>
      </c>
      <c r="F140" s="17" t="s">
        <v>305</v>
      </c>
      <c r="G140" s="16">
        <v>102</v>
      </c>
      <c r="H140" s="17" t="s">
        <v>306</v>
      </c>
      <c r="I140" s="17">
        <v>51</v>
      </c>
      <c r="J140" s="17">
        <v>3</v>
      </c>
      <c r="K140" s="17">
        <v>0.612</v>
      </c>
      <c r="L140" s="17">
        <v>20220220</v>
      </c>
      <c r="M140" s="17">
        <v>20220223</v>
      </c>
      <c r="N140" s="14"/>
      <c r="O140" s="24" t="s">
        <v>147</v>
      </c>
      <c r="P140" s="14">
        <v>51</v>
      </c>
      <c r="Q140" s="14">
        <v>3</v>
      </c>
      <c r="R140" s="14">
        <f t="shared" si="8"/>
        <v>6120</v>
      </c>
      <c r="S140" s="24"/>
      <c r="T140" s="24" t="s">
        <v>147</v>
      </c>
      <c r="U140" s="14"/>
      <c r="V140" s="14"/>
      <c r="W140" s="14"/>
      <c r="X140" s="14"/>
      <c r="Y140" s="14"/>
      <c r="Z140" s="14"/>
      <c r="AA140" s="14"/>
      <c r="AB140" s="14"/>
      <c r="AC140" s="14"/>
    </row>
    <row r="141" customHeight="1" spans="1:29">
      <c r="A141" s="13">
        <f>MATCH(C141,'2021年11月-2022年3月旅行社组织国内游客在厦住宿补助'!C$5:C$39,0)</f>
        <v>17</v>
      </c>
      <c r="B141" s="48">
        <f>MATCH(C141,'2021年11月-2022年3月旅行社组织国内游客在厦住宿补助'!C$5:C$24,0)</f>
        <v>17</v>
      </c>
      <c r="C141" s="14" t="s">
        <v>53</v>
      </c>
      <c r="D141" s="49">
        <f>SUBTOTAL(3,E$7:E141)</f>
        <v>98</v>
      </c>
      <c r="E141" s="49" t="str">
        <f t="shared" si="9"/>
        <v>GD29G2UXBG26</v>
      </c>
      <c r="F141" s="16" t="s">
        <v>307</v>
      </c>
      <c r="G141" s="16">
        <v>21</v>
      </c>
      <c r="H141" s="17" t="s">
        <v>308</v>
      </c>
      <c r="I141" s="17">
        <v>10</v>
      </c>
      <c r="J141" s="17">
        <v>3</v>
      </c>
      <c r="K141" s="17">
        <v>0.12</v>
      </c>
      <c r="L141" s="17">
        <v>20211101</v>
      </c>
      <c r="M141" s="17">
        <v>20211105</v>
      </c>
      <c r="N141" s="14"/>
      <c r="O141" s="24" t="s">
        <v>147</v>
      </c>
      <c r="P141" s="14">
        <v>10</v>
      </c>
      <c r="Q141" s="14">
        <v>3</v>
      </c>
      <c r="R141" s="14">
        <f t="shared" si="8"/>
        <v>1200</v>
      </c>
      <c r="S141" s="24"/>
      <c r="T141" s="24" t="s">
        <v>147</v>
      </c>
      <c r="U141" s="14"/>
      <c r="V141" s="14"/>
      <c r="W141" s="14"/>
      <c r="X141" s="14"/>
      <c r="Y141" s="14"/>
      <c r="Z141" s="14"/>
      <c r="AA141" s="14"/>
      <c r="AB141" s="14"/>
      <c r="AC141" s="14"/>
    </row>
    <row r="142" customHeight="1" spans="1:29">
      <c r="A142" s="13">
        <f>MATCH(C142,'2021年11月-2022年3月旅行社组织国内游客在厦住宿补助'!C$5:C$39,0)</f>
        <v>17</v>
      </c>
      <c r="B142" s="48">
        <f>MATCH(C142,'2021年11月-2022年3月旅行社组织国内游客在厦住宿补助'!C$5:C$24,0)</f>
        <v>17</v>
      </c>
      <c r="C142" s="14" t="s">
        <v>53</v>
      </c>
      <c r="D142" s="49">
        <f>SUBTOTAL(3,E$7:E142)</f>
        <v>99</v>
      </c>
      <c r="E142" s="49" t="str">
        <f t="shared" si="9"/>
        <v>GD03IK2JQ145</v>
      </c>
      <c r="F142" s="16" t="s">
        <v>309</v>
      </c>
      <c r="G142" s="16">
        <v>4</v>
      </c>
      <c r="H142" s="17" t="s">
        <v>310</v>
      </c>
      <c r="I142" s="17">
        <v>2</v>
      </c>
      <c r="J142" s="17">
        <v>2</v>
      </c>
      <c r="K142" s="17">
        <v>0.014</v>
      </c>
      <c r="L142" s="17">
        <v>20220204</v>
      </c>
      <c r="M142" s="17">
        <v>20220206</v>
      </c>
      <c r="N142" s="14"/>
      <c r="O142" s="24" t="s">
        <v>147</v>
      </c>
      <c r="P142" s="14">
        <v>2</v>
      </c>
      <c r="Q142" s="14">
        <v>2</v>
      </c>
      <c r="R142" s="14">
        <f t="shared" si="8"/>
        <v>140</v>
      </c>
      <c r="S142" s="24"/>
      <c r="T142" s="24" t="s">
        <v>147</v>
      </c>
      <c r="U142" s="14"/>
      <c r="V142" s="14"/>
      <c r="W142" s="14"/>
      <c r="X142" s="14"/>
      <c r="Y142" s="14"/>
      <c r="Z142" s="14"/>
      <c r="AA142" s="14"/>
      <c r="AB142" s="14"/>
      <c r="AC142" s="14"/>
    </row>
    <row r="143" customHeight="1" spans="1:29">
      <c r="A143" s="13">
        <f>MATCH(C143,'2021年11月-2022年3月旅行社组织国内游客在厦住宿补助'!C$5:C$39,0)</f>
        <v>17</v>
      </c>
      <c r="B143" s="48">
        <f>MATCH(C143,'2021年11月-2022年3月旅行社组织国内游客在厦住宿补助'!C$5:C$24,0)</f>
        <v>17</v>
      </c>
      <c r="C143" s="14" t="s">
        <v>53</v>
      </c>
      <c r="D143" s="49">
        <f>SUBTOTAL(3,E$7:E143)</f>
        <v>100</v>
      </c>
      <c r="E143" s="49" t="str">
        <f t="shared" si="9"/>
        <v>GD03NNLQLU84</v>
      </c>
      <c r="F143" s="16" t="s">
        <v>311</v>
      </c>
      <c r="G143" s="16">
        <v>12</v>
      </c>
      <c r="H143" s="17" t="s">
        <v>310</v>
      </c>
      <c r="I143" s="17">
        <v>2</v>
      </c>
      <c r="J143" s="17">
        <v>2</v>
      </c>
      <c r="K143" s="17">
        <v>0.014</v>
      </c>
      <c r="L143" s="17">
        <v>20220207</v>
      </c>
      <c r="M143" s="17">
        <v>20220209</v>
      </c>
      <c r="N143" s="14"/>
      <c r="O143" s="24" t="s">
        <v>147</v>
      </c>
      <c r="P143" s="14">
        <v>2</v>
      </c>
      <c r="Q143" s="14">
        <v>2</v>
      </c>
      <c r="R143" s="14">
        <f t="shared" si="8"/>
        <v>140</v>
      </c>
      <c r="S143" s="24"/>
      <c r="T143" s="24" t="s">
        <v>147</v>
      </c>
      <c r="U143" s="14"/>
      <c r="V143" s="14"/>
      <c r="W143" s="14"/>
      <c r="X143" s="14"/>
      <c r="Y143" s="14"/>
      <c r="Z143" s="14"/>
      <c r="AA143" s="14"/>
      <c r="AB143" s="14"/>
      <c r="AC143" s="14"/>
    </row>
    <row r="144" customHeight="1" spans="1:29">
      <c r="A144" s="13">
        <f>MATCH(C144,'2021年11月-2022年3月旅行社组织国内游客在厦住宿补助'!C$5:C$39,0)</f>
        <v>17</v>
      </c>
      <c r="B144" s="48">
        <f>MATCH(C144,'2021年11月-2022年3月旅行社组织国内游客在厦住宿补助'!C$5:C$24,0)</f>
        <v>17</v>
      </c>
      <c r="C144" s="14" t="s">
        <v>53</v>
      </c>
      <c r="D144" s="49">
        <f>SUBTOTAL(3,E$7:E144)</f>
        <v>101</v>
      </c>
      <c r="E144" s="49" t="str">
        <f t="shared" si="9"/>
        <v>GD62MFVVXC34</v>
      </c>
      <c r="F144" s="16" t="s">
        <v>312</v>
      </c>
      <c r="G144" s="16">
        <v>6</v>
      </c>
      <c r="H144" s="17" t="s">
        <v>310</v>
      </c>
      <c r="I144" s="17">
        <v>3</v>
      </c>
      <c r="J144" s="17">
        <v>2</v>
      </c>
      <c r="K144" s="17">
        <v>0.021</v>
      </c>
      <c r="L144" s="17">
        <v>20220208</v>
      </c>
      <c r="M144" s="17">
        <v>20220210</v>
      </c>
      <c r="N144" s="14"/>
      <c r="O144" s="24" t="s">
        <v>147</v>
      </c>
      <c r="P144" s="14">
        <v>3</v>
      </c>
      <c r="Q144" s="14">
        <v>2</v>
      </c>
      <c r="R144" s="14">
        <f t="shared" si="8"/>
        <v>210</v>
      </c>
      <c r="S144" s="24"/>
      <c r="T144" s="24" t="s">
        <v>147</v>
      </c>
      <c r="U144" s="14"/>
      <c r="V144" s="14"/>
      <c r="W144" s="14"/>
      <c r="X144" s="14"/>
      <c r="Y144" s="14"/>
      <c r="Z144" s="14"/>
      <c r="AA144" s="14"/>
      <c r="AB144" s="14"/>
      <c r="AC144" s="14"/>
    </row>
    <row r="145" customHeight="1" spans="1:29">
      <c r="A145" s="13">
        <f>MATCH(C145,'2021年11月-2022年3月旅行社组织国内游客在厦住宿补助'!C$5:C$39,0)</f>
        <v>17</v>
      </c>
      <c r="B145" s="48">
        <f>MATCH(C145,'2021年11月-2022年3月旅行社组织国内游客在厦住宿补助'!C$5:C$24,0)</f>
        <v>17</v>
      </c>
      <c r="C145" s="14" t="s">
        <v>53</v>
      </c>
      <c r="D145" s="49">
        <f>SUBTOTAL(3,E$7:E145)</f>
        <v>102</v>
      </c>
      <c r="E145" s="49" t="str">
        <f t="shared" si="9"/>
        <v>GD08RAYKVE02</v>
      </c>
      <c r="F145" s="16" t="s">
        <v>313</v>
      </c>
      <c r="G145" s="16">
        <v>2</v>
      </c>
      <c r="H145" s="17" t="s">
        <v>314</v>
      </c>
      <c r="I145" s="17">
        <v>1</v>
      </c>
      <c r="J145" s="17">
        <v>1</v>
      </c>
      <c r="K145" s="17">
        <v>0.003</v>
      </c>
      <c r="L145" s="17">
        <v>20220226</v>
      </c>
      <c r="M145" s="17">
        <v>20220227</v>
      </c>
      <c r="N145" s="14"/>
      <c r="O145" s="24" t="s">
        <v>147</v>
      </c>
      <c r="P145" s="14">
        <v>1</v>
      </c>
      <c r="Q145" s="14">
        <v>1</v>
      </c>
      <c r="R145" s="14">
        <f t="shared" si="8"/>
        <v>30</v>
      </c>
      <c r="S145" s="24"/>
      <c r="T145" s="24" t="s">
        <v>147</v>
      </c>
      <c r="U145" s="14"/>
      <c r="V145" s="14"/>
      <c r="W145" s="14"/>
      <c r="X145" s="14"/>
      <c r="Y145" s="14"/>
      <c r="Z145" s="14"/>
      <c r="AA145" s="14"/>
      <c r="AB145" s="14"/>
      <c r="AC145" s="14"/>
    </row>
    <row r="146" customHeight="1" spans="1:29">
      <c r="A146" s="13">
        <f>MATCH(C146,'2021年11月-2022年3月旅行社组织国内游客在厦住宿补助'!C$5:C$39,0)</f>
        <v>17</v>
      </c>
      <c r="B146" s="48">
        <f>MATCH(C146,'2021年11月-2022年3月旅行社组织国内游客在厦住宿补助'!C$5:C$24,0)</f>
        <v>17</v>
      </c>
      <c r="C146" s="14" t="s">
        <v>53</v>
      </c>
      <c r="D146" s="49">
        <f>SUBTOTAL(3,E$7:E146)</f>
        <v>103</v>
      </c>
      <c r="E146" s="49" t="str">
        <f t="shared" si="9"/>
        <v>GD04HL8MIK15</v>
      </c>
      <c r="F146" s="16" t="s">
        <v>315</v>
      </c>
      <c r="G146" s="16">
        <v>8</v>
      </c>
      <c r="H146" s="17" t="s">
        <v>310</v>
      </c>
      <c r="I146" s="17">
        <v>4</v>
      </c>
      <c r="J146" s="17">
        <v>4</v>
      </c>
      <c r="K146" s="17">
        <v>0.048</v>
      </c>
      <c r="L146" s="17">
        <v>20220228</v>
      </c>
      <c r="M146" s="17">
        <v>20220304</v>
      </c>
      <c r="N146" s="14"/>
      <c r="O146" s="24" t="s">
        <v>147</v>
      </c>
      <c r="P146" s="14">
        <v>4</v>
      </c>
      <c r="Q146" s="14">
        <v>4</v>
      </c>
      <c r="R146" s="14">
        <f t="shared" si="8"/>
        <v>480</v>
      </c>
      <c r="S146" s="24"/>
      <c r="T146" s="24" t="s">
        <v>147</v>
      </c>
      <c r="U146" s="14"/>
      <c r="V146" s="14"/>
      <c r="W146" s="14"/>
      <c r="X146" s="14"/>
      <c r="Y146" s="14"/>
      <c r="Z146" s="14"/>
      <c r="AA146" s="14"/>
      <c r="AB146" s="14"/>
      <c r="AC146" s="14"/>
    </row>
    <row r="147" customHeight="1" spans="1:29">
      <c r="A147" s="13">
        <f>MATCH(C147,'2021年11月-2022年3月旅行社组织国内游客在厦住宿补助'!C$5:C$39,0)</f>
        <v>17</v>
      </c>
      <c r="B147" s="48">
        <f>MATCH(C147,'2021年11月-2022年3月旅行社组织国内游客在厦住宿补助'!C$5:C$24,0)</f>
        <v>17</v>
      </c>
      <c r="C147" s="14" t="s">
        <v>53</v>
      </c>
      <c r="D147" s="49">
        <f>SUBTOTAL(3,E$7:E147)</f>
        <v>104</v>
      </c>
      <c r="E147" s="49" t="str">
        <f t="shared" si="9"/>
        <v>GD7554A8Z757</v>
      </c>
      <c r="F147" s="16" t="s">
        <v>316</v>
      </c>
      <c r="G147" s="16">
        <v>10</v>
      </c>
      <c r="H147" s="17" t="s">
        <v>310</v>
      </c>
      <c r="I147" s="17">
        <v>5</v>
      </c>
      <c r="J147" s="17">
        <v>1</v>
      </c>
      <c r="K147" s="17">
        <v>0.015</v>
      </c>
      <c r="L147" s="17">
        <v>20220303</v>
      </c>
      <c r="M147" s="17">
        <v>20220304</v>
      </c>
      <c r="N147" s="14"/>
      <c r="O147" s="24" t="s">
        <v>147</v>
      </c>
      <c r="P147" s="14">
        <v>5</v>
      </c>
      <c r="Q147" s="14">
        <v>1</v>
      </c>
      <c r="R147" s="14">
        <f t="shared" si="8"/>
        <v>150</v>
      </c>
      <c r="S147" s="24"/>
      <c r="T147" s="24" t="s">
        <v>147</v>
      </c>
      <c r="U147" s="14"/>
      <c r="V147" s="14"/>
      <c r="W147" s="14"/>
      <c r="X147" s="14"/>
      <c r="Y147" s="14"/>
      <c r="Z147" s="14"/>
      <c r="AA147" s="14"/>
      <c r="AB147" s="14"/>
      <c r="AC147" s="14"/>
    </row>
    <row r="148" customHeight="1" spans="1:29">
      <c r="A148" s="13">
        <f>MATCH(C148,'2021年11月-2022年3月旅行社组织国内游客在厦住宿补助'!C$5:C$39,0)</f>
        <v>17</v>
      </c>
      <c r="B148" s="48">
        <f>MATCH(C148,'2021年11月-2022年3月旅行社组织国内游客在厦住宿补助'!C$5:C$24,0)</f>
        <v>17</v>
      </c>
      <c r="C148" s="14" t="s">
        <v>53</v>
      </c>
      <c r="D148" s="49">
        <f>SUBTOTAL(3,E$7:E148)</f>
        <v>105</v>
      </c>
      <c r="E148" s="49" t="str">
        <f t="shared" si="9"/>
        <v>GD39YJNZMC28</v>
      </c>
      <c r="F148" s="16" t="s">
        <v>317</v>
      </c>
      <c r="G148" s="16">
        <v>2</v>
      </c>
      <c r="H148" s="17" t="s">
        <v>310</v>
      </c>
      <c r="I148" s="17">
        <v>1</v>
      </c>
      <c r="J148" s="17">
        <v>2</v>
      </c>
      <c r="K148" s="17">
        <v>0.007</v>
      </c>
      <c r="L148" s="17">
        <v>20220305</v>
      </c>
      <c r="M148" s="17">
        <v>20220307</v>
      </c>
      <c r="N148" s="14"/>
      <c r="O148" s="24" t="s">
        <v>147</v>
      </c>
      <c r="P148" s="14">
        <v>1</v>
      </c>
      <c r="Q148" s="14">
        <v>2</v>
      </c>
      <c r="R148" s="14">
        <f t="shared" si="8"/>
        <v>70</v>
      </c>
      <c r="S148" s="24"/>
      <c r="T148" s="24" t="s">
        <v>147</v>
      </c>
      <c r="U148" s="14"/>
      <c r="V148" s="14"/>
      <c r="W148" s="14"/>
      <c r="X148" s="14"/>
      <c r="Y148" s="14"/>
      <c r="Z148" s="14"/>
      <c r="AA148" s="14"/>
      <c r="AB148" s="14"/>
      <c r="AC148" s="14"/>
    </row>
    <row r="149" customHeight="1" spans="1:29">
      <c r="A149" s="13">
        <f>MATCH(C149,'2021年11月-2022年3月旅行社组织国内游客在厦住宿补助'!C$5:C$39,0)</f>
        <v>17</v>
      </c>
      <c r="B149" s="48">
        <f>MATCH(C149,'2021年11月-2022年3月旅行社组织国内游客在厦住宿补助'!C$5:C$24,0)</f>
        <v>17</v>
      </c>
      <c r="C149" s="14" t="s">
        <v>53</v>
      </c>
      <c r="D149" s="49">
        <f>SUBTOTAL(3,E$7:E149)</f>
        <v>106</v>
      </c>
      <c r="E149" s="49" t="str">
        <f t="shared" si="9"/>
        <v>GD43JH2PQU81</v>
      </c>
      <c r="F149" s="16" t="s">
        <v>318</v>
      </c>
      <c r="G149" s="16">
        <v>2</v>
      </c>
      <c r="H149" s="17" t="s">
        <v>275</v>
      </c>
      <c r="I149" s="17">
        <v>2</v>
      </c>
      <c r="J149" s="17">
        <v>2</v>
      </c>
      <c r="K149" s="17">
        <v>0.014</v>
      </c>
      <c r="L149" s="17">
        <v>20220311</v>
      </c>
      <c r="M149" s="17">
        <v>20220313</v>
      </c>
      <c r="N149" s="14"/>
      <c r="O149" s="24" t="s">
        <v>147</v>
      </c>
      <c r="P149" s="14">
        <v>2</v>
      </c>
      <c r="Q149" s="14">
        <v>2</v>
      </c>
      <c r="R149" s="14">
        <f t="shared" si="8"/>
        <v>140</v>
      </c>
      <c r="S149" s="24"/>
      <c r="T149" s="24" t="s">
        <v>147</v>
      </c>
      <c r="U149" s="14"/>
      <c r="V149" s="14"/>
      <c r="W149" s="14"/>
      <c r="X149" s="14"/>
      <c r="Y149" s="14"/>
      <c r="Z149" s="14"/>
      <c r="AA149" s="14"/>
      <c r="AB149" s="14"/>
      <c r="AC149" s="14"/>
    </row>
    <row r="150" customHeight="1" spans="1:29">
      <c r="A150" s="13">
        <f>MATCH(C150,'2021年11月-2022年3月旅行社组织国内游客在厦住宿补助'!C$5:C$39,0)</f>
        <v>22</v>
      </c>
      <c r="B150" s="48" t="e">
        <f>MATCH(C150,'2021年11月-2022年3月旅行社组织国内游客在厦住宿补助'!C$5:C$24,0)</f>
        <v>#N/A</v>
      </c>
      <c r="C150" s="14" t="s">
        <v>38</v>
      </c>
      <c r="D150" s="49">
        <f>SUBTOTAL(3,E$7:E150)</f>
        <v>107</v>
      </c>
      <c r="E150" s="49" t="str">
        <f t="shared" si="9"/>
        <v>GD54RO1WSSU44</v>
      </c>
      <c r="F150" s="16" t="s">
        <v>319</v>
      </c>
      <c r="G150" s="16">
        <v>8</v>
      </c>
      <c r="H150" s="17" t="s">
        <v>320</v>
      </c>
      <c r="I150" s="17">
        <v>4</v>
      </c>
      <c r="J150" s="17">
        <v>3</v>
      </c>
      <c r="K150" s="17">
        <v>0.048</v>
      </c>
      <c r="L150" s="17">
        <v>20211231</v>
      </c>
      <c r="M150" s="17">
        <v>20220103</v>
      </c>
      <c r="N150" s="14"/>
      <c r="O150" s="24" t="s">
        <v>147</v>
      </c>
      <c r="P150" s="14">
        <v>4</v>
      </c>
      <c r="Q150" s="14">
        <v>3</v>
      </c>
      <c r="R150" s="14">
        <f t="shared" si="8"/>
        <v>480</v>
      </c>
      <c r="S150" s="24"/>
      <c r="T150" s="24" t="s">
        <v>147</v>
      </c>
      <c r="U150" s="14"/>
      <c r="V150" s="14"/>
      <c r="W150" s="14"/>
      <c r="X150" s="14"/>
      <c r="Y150" s="14"/>
      <c r="Z150" s="14"/>
      <c r="AA150" s="14"/>
      <c r="AB150" s="14"/>
      <c r="AC150" s="14"/>
    </row>
    <row r="151" customHeight="1" spans="1:29">
      <c r="A151" s="13">
        <f>MATCH(C151,'2021年11月-2022年3月旅行社组织国内游客在厦住宿补助'!C$5:C$39,0)</f>
        <v>22</v>
      </c>
      <c r="B151" s="48" t="e">
        <f>MATCH(C151,'2021年11月-2022年3月旅行社组织国内游客在厦住宿补助'!C$5:C$24,0)</f>
        <v>#N/A</v>
      </c>
      <c r="C151" s="14" t="s">
        <v>38</v>
      </c>
      <c r="D151" s="49">
        <f>SUBTOTAL(3,E$7:E151)</f>
        <v>108</v>
      </c>
      <c r="E151" s="49" t="str">
        <f t="shared" si="9"/>
        <v>GD904FMYEI01</v>
      </c>
      <c r="F151" s="16" t="s">
        <v>321</v>
      </c>
      <c r="G151" s="16">
        <v>16</v>
      </c>
      <c r="H151" s="17" t="s">
        <v>322</v>
      </c>
      <c r="I151" s="17">
        <v>5</v>
      </c>
      <c r="J151" s="17">
        <v>3</v>
      </c>
      <c r="K151" s="17">
        <v>0.06</v>
      </c>
      <c r="L151" s="17">
        <v>20220108</v>
      </c>
      <c r="M151" s="17">
        <v>20220111</v>
      </c>
      <c r="N151" s="14"/>
      <c r="O151" s="24" t="s">
        <v>147</v>
      </c>
      <c r="P151" s="14">
        <v>5</v>
      </c>
      <c r="Q151" s="14">
        <v>3</v>
      </c>
      <c r="R151" s="14">
        <f t="shared" si="8"/>
        <v>600</v>
      </c>
      <c r="S151" s="24"/>
      <c r="T151" s="24" t="s">
        <v>147</v>
      </c>
      <c r="U151" s="14"/>
      <c r="V151" s="14"/>
      <c r="W151" s="14"/>
      <c r="X151" s="14"/>
      <c r="Y151" s="14"/>
      <c r="Z151" s="14"/>
      <c r="AA151" s="14"/>
      <c r="AB151" s="14"/>
      <c r="AC151" s="14"/>
    </row>
    <row r="152" customHeight="1" spans="1:29">
      <c r="A152" s="13">
        <f>MATCH(C152,'2021年11月-2022年3月旅行社组织国内游客在厦住宿补助'!C$5:C$39,0)</f>
        <v>22</v>
      </c>
      <c r="B152" s="48" t="e">
        <f>MATCH(C152,'2021年11月-2022年3月旅行社组织国内游客在厦住宿补助'!C$5:C$24,0)</f>
        <v>#N/A</v>
      </c>
      <c r="C152" s="14" t="s">
        <v>38</v>
      </c>
      <c r="D152" s="49">
        <f>SUBTOTAL(3,E$7:E152)</f>
        <v>109</v>
      </c>
      <c r="E152" s="49" t="str">
        <f t="shared" si="9"/>
        <v>GD321Y3E1084</v>
      </c>
      <c r="F152" s="16" t="s">
        <v>323</v>
      </c>
      <c r="G152" s="16">
        <v>6</v>
      </c>
      <c r="H152" s="17" t="s">
        <v>324</v>
      </c>
      <c r="I152" s="17">
        <v>3</v>
      </c>
      <c r="J152" s="17">
        <v>1</v>
      </c>
      <c r="K152" s="17">
        <v>0.009</v>
      </c>
      <c r="L152" s="17">
        <v>20220223</v>
      </c>
      <c r="M152" s="17">
        <v>20220224</v>
      </c>
      <c r="N152" s="14"/>
      <c r="O152" s="24" t="s">
        <v>147</v>
      </c>
      <c r="P152" s="14">
        <v>3</v>
      </c>
      <c r="Q152" s="14">
        <v>1</v>
      </c>
      <c r="R152" s="14">
        <f t="shared" si="8"/>
        <v>90</v>
      </c>
      <c r="S152" s="24"/>
      <c r="T152" s="24" t="s">
        <v>147</v>
      </c>
      <c r="U152" s="14"/>
      <c r="V152" s="14"/>
      <c r="W152" s="14"/>
      <c r="X152" s="14"/>
      <c r="Y152" s="14"/>
      <c r="Z152" s="14"/>
      <c r="AA152" s="14"/>
      <c r="AB152" s="14"/>
      <c r="AC152" s="14"/>
    </row>
    <row r="153" customHeight="1" spans="1:29">
      <c r="A153" s="13">
        <f>MATCH(C153,'2021年11月-2022年3月旅行社组织国内游客在厦住宿补助'!C$5:C$39,0)</f>
        <v>23</v>
      </c>
      <c r="B153" s="48" t="e">
        <f>MATCH(C153,'2021年11月-2022年3月旅行社组织国内游客在厦住宿补助'!C$5:C$24,0)</f>
        <v>#N/A</v>
      </c>
      <c r="C153" s="14" t="s">
        <v>37</v>
      </c>
      <c r="D153" s="49">
        <f>SUBTOTAL(3,E$7:E153)</f>
        <v>110</v>
      </c>
      <c r="E153" s="49" t="str">
        <f t="shared" si="9"/>
        <v>GD39LLW2V511</v>
      </c>
      <c r="F153" s="16" t="s">
        <v>325</v>
      </c>
      <c r="G153" s="16">
        <v>10</v>
      </c>
      <c r="H153" s="17" t="s">
        <v>326</v>
      </c>
      <c r="I153" s="17">
        <v>6</v>
      </c>
      <c r="J153" s="17">
        <v>1</v>
      </c>
      <c r="K153" s="17">
        <v>0.018</v>
      </c>
      <c r="L153" s="21"/>
      <c r="M153" s="21"/>
      <c r="N153" s="14"/>
      <c r="O153" s="24" t="s">
        <v>147</v>
      </c>
      <c r="P153" s="14">
        <v>6</v>
      </c>
      <c r="Q153" s="14">
        <v>1</v>
      </c>
      <c r="R153" s="14">
        <f t="shared" si="8"/>
        <v>180</v>
      </c>
      <c r="S153" s="24"/>
      <c r="T153" s="24" t="s">
        <v>147</v>
      </c>
      <c r="U153" s="14"/>
      <c r="V153" s="14"/>
      <c r="W153" s="14"/>
      <c r="X153" s="14"/>
      <c r="Y153" s="14"/>
      <c r="Z153" s="14"/>
      <c r="AA153" s="14"/>
      <c r="AB153" s="14"/>
      <c r="AC153" s="14"/>
    </row>
    <row r="154" customHeight="1" spans="1:29">
      <c r="A154" s="13">
        <f>MATCH(C154,'2021年11月-2022年3月旅行社组织国内游客在厦住宿补助'!C$5:C$39,0)</f>
        <v>23</v>
      </c>
      <c r="B154" s="48" t="e">
        <f>MATCH(C154,'2021年11月-2022年3月旅行社组织国内游客在厦住宿补助'!C$5:C$24,0)</f>
        <v>#N/A</v>
      </c>
      <c r="C154" s="14" t="s">
        <v>37</v>
      </c>
      <c r="D154" s="49">
        <f>SUBTOTAL(3,E$7:E154)</f>
        <v>111</v>
      </c>
      <c r="E154" s="49" t="str">
        <f t="shared" si="9"/>
        <v>GD2489BMT096</v>
      </c>
      <c r="F154" s="16" t="s">
        <v>327</v>
      </c>
      <c r="G154" s="16">
        <v>100</v>
      </c>
      <c r="H154" s="17" t="s">
        <v>328</v>
      </c>
      <c r="I154" s="17">
        <v>160</v>
      </c>
      <c r="J154" s="17">
        <v>2</v>
      </c>
      <c r="K154" s="17">
        <v>0.528</v>
      </c>
      <c r="L154" s="21"/>
      <c r="M154" s="21"/>
      <c r="N154" s="14" t="s">
        <v>329</v>
      </c>
      <c r="O154" s="24" t="s">
        <v>155</v>
      </c>
      <c r="P154" s="14">
        <v>160</v>
      </c>
      <c r="Q154" s="14">
        <v>2</v>
      </c>
      <c r="R154" s="14">
        <f t="shared" si="8"/>
        <v>0</v>
      </c>
      <c r="S154" s="24" t="s">
        <v>329</v>
      </c>
      <c r="T154" s="24" t="s">
        <v>155</v>
      </c>
      <c r="U154" s="14"/>
      <c r="V154" s="14"/>
      <c r="W154" s="14"/>
      <c r="X154" s="14"/>
      <c r="Y154" s="14"/>
      <c r="Z154" s="14"/>
      <c r="AA154" s="14"/>
      <c r="AB154" s="14"/>
      <c r="AC154" s="14"/>
    </row>
    <row r="155" customHeight="1" spans="1:29">
      <c r="A155" s="13">
        <f>MATCH(C155,'2021年11月-2022年3月旅行社组织国内游客在厦住宿补助'!C$5:C$39,0)</f>
        <v>23</v>
      </c>
      <c r="B155" s="48" t="e">
        <f>MATCH(C155,'2021年11月-2022年3月旅行社组织国内游客在厦住宿补助'!C$5:C$24,0)</f>
        <v>#N/A</v>
      </c>
      <c r="C155" s="14" t="s">
        <v>37</v>
      </c>
      <c r="D155" s="49">
        <f>SUBTOTAL(3,E$7:E155)</f>
        <v>112</v>
      </c>
      <c r="E155" s="49" t="str">
        <f t="shared" si="9"/>
        <v>GD66AJYSV888</v>
      </c>
      <c r="F155" s="16" t="s">
        <v>330</v>
      </c>
      <c r="G155" s="16">
        <v>16</v>
      </c>
      <c r="H155" s="17" t="s">
        <v>331</v>
      </c>
      <c r="I155" s="17">
        <v>8</v>
      </c>
      <c r="J155" s="17">
        <v>4</v>
      </c>
      <c r="K155" s="17">
        <v>0.096</v>
      </c>
      <c r="L155" s="21"/>
      <c r="M155" s="21"/>
      <c r="N155" s="14"/>
      <c r="O155" s="24" t="s">
        <v>147</v>
      </c>
      <c r="P155" s="14">
        <v>8</v>
      </c>
      <c r="Q155" s="14">
        <v>4</v>
      </c>
      <c r="R155" s="14">
        <f t="shared" si="8"/>
        <v>960</v>
      </c>
      <c r="S155" s="24"/>
      <c r="T155" s="24" t="s">
        <v>147</v>
      </c>
      <c r="U155" s="14"/>
      <c r="V155" s="14"/>
      <c r="W155" s="14"/>
      <c r="X155" s="14"/>
      <c r="Y155" s="14"/>
      <c r="Z155" s="14"/>
      <c r="AA155" s="14"/>
      <c r="AB155" s="14"/>
      <c r="AC155" s="14"/>
    </row>
    <row r="156" customHeight="1" spans="1:29">
      <c r="A156" s="13">
        <f>MATCH(C156,'2021年11月-2022年3月旅行社组织国内游客在厦住宿补助'!C$5:C$39,0)</f>
        <v>11</v>
      </c>
      <c r="B156" s="48">
        <f>MATCH(C156,'2021年11月-2022年3月旅行社组织国内游客在厦住宿补助'!C$5:C$24,0)</f>
        <v>11</v>
      </c>
      <c r="C156" s="14" t="s">
        <v>35</v>
      </c>
      <c r="D156" s="49">
        <f>SUBTOTAL(3,E$7:E156)</f>
        <v>113</v>
      </c>
      <c r="E156" s="49" t="str">
        <f t="shared" si="9"/>
        <v>GD81Z4FK0W96</v>
      </c>
      <c r="F156" s="16" t="s">
        <v>332</v>
      </c>
      <c r="G156" s="16">
        <v>25</v>
      </c>
      <c r="H156" s="17" t="s">
        <v>275</v>
      </c>
      <c r="I156" s="17">
        <v>14</v>
      </c>
      <c r="J156" s="17">
        <v>2</v>
      </c>
      <c r="K156" s="17">
        <v>0.098</v>
      </c>
      <c r="L156" s="17">
        <v>20211119</v>
      </c>
      <c r="M156" s="17">
        <v>20211121</v>
      </c>
      <c r="N156" s="14"/>
      <c r="O156" s="24" t="s">
        <v>147</v>
      </c>
      <c r="P156" s="14">
        <v>14</v>
      </c>
      <c r="Q156" s="14">
        <v>2</v>
      </c>
      <c r="R156" s="14">
        <f t="shared" si="8"/>
        <v>980</v>
      </c>
      <c r="S156" s="24"/>
      <c r="T156" s="24" t="s">
        <v>147</v>
      </c>
      <c r="U156" s="14"/>
      <c r="V156" s="14"/>
      <c r="W156" s="14"/>
      <c r="X156" s="14"/>
      <c r="Y156" s="14"/>
      <c r="Z156" s="14"/>
      <c r="AA156" s="14"/>
      <c r="AB156" s="14"/>
      <c r="AC156" s="14"/>
    </row>
    <row r="157" customHeight="1" spans="1:29">
      <c r="A157" s="13">
        <f>MATCH(C157,'2021年11月-2022年3月旅行社组织国内游客在厦住宿补助'!C$5:C$39,0)</f>
        <v>11</v>
      </c>
      <c r="B157" s="48">
        <f>MATCH(C157,'2021年11月-2022年3月旅行社组织国内游客在厦住宿补助'!C$5:C$24,0)</f>
        <v>11</v>
      </c>
      <c r="C157" s="14" t="s">
        <v>35</v>
      </c>
      <c r="D157" s="49">
        <f>SUBTOTAL(3,E$7:E157)</f>
        <v>114</v>
      </c>
      <c r="E157" s="49" t="str">
        <f t="shared" si="9"/>
        <v>GD68ZPWDMB56</v>
      </c>
      <c r="F157" s="16" t="s">
        <v>333</v>
      </c>
      <c r="G157" s="16">
        <v>24</v>
      </c>
      <c r="H157" s="17" t="s">
        <v>275</v>
      </c>
      <c r="I157" s="17">
        <v>27</v>
      </c>
      <c r="J157" s="17">
        <v>3</v>
      </c>
      <c r="K157" s="17">
        <v>0.163</v>
      </c>
      <c r="L157" s="17">
        <v>20211129</v>
      </c>
      <c r="M157" s="17">
        <v>20211202</v>
      </c>
      <c r="N157" s="14"/>
      <c r="O157" s="24" t="s">
        <v>147</v>
      </c>
      <c r="P157" s="14">
        <v>14</v>
      </c>
      <c r="Q157" s="14">
        <v>3</v>
      </c>
      <c r="R157" s="14">
        <f>IF(T157="是",IF(Q157=1,P157*30,IF(Q157=2,P157*70,IF(Q157&gt;2,P157*120,0))),0)-50</f>
        <v>1630</v>
      </c>
      <c r="S157" s="24"/>
      <c r="T157" s="24" t="s">
        <v>147</v>
      </c>
      <c r="U157" s="14"/>
      <c r="V157" s="14"/>
      <c r="W157" s="14"/>
      <c r="X157" s="14"/>
      <c r="Y157" s="14"/>
      <c r="Z157" s="14"/>
      <c r="AA157" s="14"/>
      <c r="AB157" s="14"/>
      <c r="AC157" s="14"/>
    </row>
    <row r="158" customHeight="1" spans="1:29">
      <c r="A158" s="13">
        <f>MATCH(C158,'2021年11月-2022年3月旅行社组织国内游客在厦住宿补助'!C$5:C$39,0)</f>
        <v>11</v>
      </c>
      <c r="B158" s="48">
        <f>MATCH(C158,'2021年11月-2022年3月旅行社组织国内游客在厦住宿补助'!C$5:C$24,0)</f>
        <v>11</v>
      </c>
      <c r="C158" s="14" t="s">
        <v>35</v>
      </c>
      <c r="D158" s="49">
        <f>SUBTOTAL(3,E$7:E158)</f>
        <v>115</v>
      </c>
      <c r="E158" s="49" t="str">
        <f t="shared" si="9"/>
        <v>GD83NHPULF33</v>
      </c>
      <c r="F158" s="16" t="s">
        <v>334</v>
      </c>
      <c r="G158" s="16">
        <v>112</v>
      </c>
      <c r="H158" s="17" t="s">
        <v>335</v>
      </c>
      <c r="I158" s="17">
        <v>58</v>
      </c>
      <c r="J158" s="17">
        <v>2</v>
      </c>
      <c r="K158" s="17">
        <v>0.406</v>
      </c>
      <c r="L158" s="17">
        <v>20211203</v>
      </c>
      <c r="M158" s="17">
        <v>20211205</v>
      </c>
      <c r="N158" s="14" t="s">
        <v>336</v>
      </c>
      <c r="O158" s="24" t="s">
        <v>147</v>
      </c>
      <c r="P158" s="21">
        <v>58</v>
      </c>
      <c r="Q158" s="21">
        <v>2</v>
      </c>
      <c r="R158" s="21">
        <f>IF(T158="是",IF(Q158=1,P158*30,IF(Q158=2,P158*70,IF(Q158&gt;2,P158*120,0))),0)-40*8</f>
        <v>3740</v>
      </c>
      <c r="S158" s="24" t="s">
        <v>336</v>
      </c>
      <c r="T158" s="24" t="s">
        <v>147</v>
      </c>
      <c r="U158" s="14"/>
      <c r="V158" s="14"/>
      <c r="W158" s="14"/>
      <c r="X158" s="14"/>
      <c r="Y158" s="14"/>
      <c r="Z158" s="14"/>
      <c r="AA158" s="14"/>
      <c r="AB158" s="14"/>
      <c r="AC158" s="14"/>
    </row>
    <row r="159" customHeight="1" spans="1:29">
      <c r="A159" s="13">
        <f>MATCH(C159,'2021年11月-2022年3月旅行社组织国内游客在厦住宿补助'!C$5:C$39,0)</f>
        <v>11</v>
      </c>
      <c r="B159" s="48">
        <f>MATCH(C159,'2021年11月-2022年3月旅行社组织国内游客在厦住宿补助'!C$5:C$24,0)</f>
        <v>11</v>
      </c>
      <c r="C159" s="14" t="s">
        <v>35</v>
      </c>
      <c r="D159" s="49">
        <f>SUBTOTAL(3,E$7:E159)</f>
        <v>116</v>
      </c>
      <c r="E159" s="49" t="str">
        <f t="shared" si="9"/>
        <v>GD98IDYSP395</v>
      </c>
      <c r="F159" s="16" t="s">
        <v>337</v>
      </c>
      <c r="G159" s="16">
        <v>29</v>
      </c>
      <c r="H159" s="17" t="s">
        <v>338</v>
      </c>
      <c r="I159" s="17">
        <v>14</v>
      </c>
      <c r="J159" s="17">
        <v>3</v>
      </c>
      <c r="K159" s="17">
        <v>0.168</v>
      </c>
      <c r="L159" s="17">
        <v>20211123</v>
      </c>
      <c r="M159" s="17">
        <v>20211126</v>
      </c>
      <c r="N159" s="14"/>
      <c r="O159" s="24" t="s">
        <v>147</v>
      </c>
      <c r="P159" s="14">
        <v>14</v>
      </c>
      <c r="Q159" s="14">
        <v>3</v>
      </c>
      <c r="R159" s="14">
        <f t="shared" si="8"/>
        <v>1680</v>
      </c>
      <c r="S159" s="24"/>
      <c r="T159" s="24" t="s">
        <v>147</v>
      </c>
      <c r="U159" s="14"/>
      <c r="V159" s="14"/>
      <c r="W159" s="14"/>
      <c r="X159" s="14"/>
      <c r="Y159" s="14"/>
      <c r="Z159" s="14"/>
      <c r="AA159" s="14"/>
      <c r="AB159" s="14"/>
      <c r="AC159" s="14"/>
    </row>
    <row r="160" customHeight="1" spans="1:29">
      <c r="A160" s="13">
        <f>MATCH(C160,'2021年11月-2022年3月旅行社组织国内游客在厦住宿补助'!C$5:C$39,0)</f>
        <v>13</v>
      </c>
      <c r="B160" s="48">
        <f>MATCH(C160,'2021年11月-2022年3月旅行社组织国内游客在厦住宿补助'!C$5:C$24,0)</f>
        <v>13</v>
      </c>
      <c r="C160" s="14" t="s">
        <v>34</v>
      </c>
      <c r="D160" s="49">
        <f>SUBTOTAL(3,E$7:E160)</f>
        <v>117</v>
      </c>
      <c r="E160" s="49" t="str">
        <f t="shared" si="9"/>
        <v>GD301MZ0VS95</v>
      </c>
      <c r="F160" s="16" t="s">
        <v>339</v>
      </c>
      <c r="G160" s="16">
        <v>34</v>
      </c>
      <c r="H160" s="17" t="s">
        <v>340</v>
      </c>
      <c r="I160" s="17">
        <v>13</v>
      </c>
      <c r="J160" s="17">
        <v>5</v>
      </c>
      <c r="K160" s="17">
        <f>0.039+0.052+0.065</f>
        <v>0.156</v>
      </c>
      <c r="L160" s="17">
        <v>20211023</v>
      </c>
      <c r="M160" s="17">
        <v>20211028</v>
      </c>
      <c r="N160" s="14" t="s">
        <v>341</v>
      </c>
      <c r="O160" s="24" t="s">
        <v>155</v>
      </c>
      <c r="P160" s="14">
        <v>13</v>
      </c>
      <c r="Q160" s="14">
        <v>5</v>
      </c>
      <c r="R160" s="14">
        <f t="shared" si="8"/>
        <v>0</v>
      </c>
      <c r="S160" s="24" t="s">
        <v>341</v>
      </c>
      <c r="T160" s="24" t="s">
        <v>155</v>
      </c>
      <c r="U160" s="14"/>
      <c r="V160" s="14"/>
      <c r="W160" s="14"/>
      <c r="X160" s="14"/>
      <c r="Y160" s="14"/>
      <c r="Z160" s="14"/>
      <c r="AA160" s="14"/>
      <c r="AB160" s="14"/>
      <c r="AC160" s="14"/>
    </row>
    <row r="161" customHeight="1" spans="1:29">
      <c r="A161" s="13">
        <f>MATCH(C161,'2021年11月-2022年3月旅行社组织国内游客在厦住宿补助'!C$5:C$39,0)</f>
        <v>13</v>
      </c>
      <c r="B161" s="48">
        <f>MATCH(C161,'2021年11月-2022年3月旅行社组织国内游客在厦住宿补助'!C$5:C$24,0)</f>
        <v>13</v>
      </c>
      <c r="C161" s="14" t="s">
        <v>34</v>
      </c>
      <c r="D161" s="49">
        <f>SUBTOTAL(3,E$7:E161)</f>
        <v>118</v>
      </c>
      <c r="E161" s="49" t="str">
        <f t="shared" si="9"/>
        <v>GD15C070XB10</v>
      </c>
      <c r="F161" s="16" t="s">
        <v>342</v>
      </c>
      <c r="G161" s="16">
        <v>32</v>
      </c>
      <c r="H161" s="17" t="s">
        <v>343</v>
      </c>
      <c r="I161" s="17">
        <v>16</v>
      </c>
      <c r="J161" s="17">
        <v>4</v>
      </c>
      <c r="K161" s="17">
        <f>0.048+0.064+0.08</f>
        <v>0.192</v>
      </c>
      <c r="L161" s="17">
        <v>20211213</v>
      </c>
      <c r="M161" s="17">
        <v>20211217</v>
      </c>
      <c r="N161" s="26"/>
      <c r="O161" s="24" t="s">
        <v>147</v>
      </c>
      <c r="P161" s="14">
        <v>16</v>
      </c>
      <c r="Q161" s="14">
        <v>4</v>
      </c>
      <c r="R161" s="14">
        <f t="shared" si="8"/>
        <v>1920</v>
      </c>
      <c r="S161" s="29"/>
      <c r="T161" s="24" t="s">
        <v>147</v>
      </c>
      <c r="U161" s="14"/>
      <c r="V161" s="14"/>
      <c r="W161" s="14"/>
      <c r="X161" s="14"/>
      <c r="Y161" s="14"/>
      <c r="Z161" s="14"/>
      <c r="AA161" s="14"/>
      <c r="AB161" s="14"/>
      <c r="AC161" s="14"/>
    </row>
    <row r="162" customHeight="1" spans="1:29">
      <c r="A162" s="13">
        <f>MATCH(C162,'2021年11月-2022年3月旅行社组织国内游客在厦住宿补助'!C$5:C$39,0)</f>
        <v>13</v>
      </c>
      <c r="B162" s="48">
        <f>MATCH(C162,'2021年11月-2022年3月旅行社组织国内游客在厦住宿补助'!C$5:C$24,0)</f>
        <v>13</v>
      </c>
      <c r="C162" s="14" t="s">
        <v>34</v>
      </c>
      <c r="D162" s="49">
        <f>SUBTOTAL(3,E$7:E162)</f>
        <v>119</v>
      </c>
      <c r="E162" s="49" t="str">
        <f t="shared" si="9"/>
        <v>GD82Z0FGCJ75</v>
      </c>
      <c r="F162" s="16" t="s">
        <v>344</v>
      </c>
      <c r="G162" s="16">
        <v>32</v>
      </c>
      <c r="H162" s="17" t="s">
        <v>275</v>
      </c>
      <c r="I162" s="17">
        <v>16</v>
      </c>
      <c r="J162" s="17">
        <v>3</v>
      </c>
      <c r="K162" s="17">
        <f>K161</f>
        <v>0.192</v>
      </c>
      <c r="L162" s="17">
        <v>20211226</v>
      </c>
      <c r="M162" s="17">
        <v>20211229</v>
      </c>
      <c r="N162" s="14"/>
      <c r="O162" s="24" t="s">
        <v>147</v>
      </c>
      <c r="P162" s="14">
        <v>16</v>
      </c>
      <c r="Q162" s="14">
        <v>3</v>
      </c>
      <c r="R162" s="14">
        <f t="shared" si="8"/>
        <v>1920</v>
      </c>
      <c r="S162" s="24"/>
      <c r="T162" s="24" t="s">
        <v>147</v>
      </c>
      <c r="U162" s="14"/>
      <c r="V162" s="14"/>
      <c r="W162" s="14"/>
      <c r="X162" s="14"/>
      <c r="Y162" s="14"/>
      <c r="Z162" s="14"/>
      <c r="AA162" s="14"/>
      <c r="AB162" s="14"/>
      <c r="AC162" s="14"/>
    </row>
    <row r="163" customHeight="1" spans="1:29">
      <c r="A163" s="13">
        <f>MATCH(C163,'2021年11月-2022年3月旅行社组织国内游客在厦住宿补助'!C$5:C$39,0)</f>
        <v>13</v>
      </c>
      <c r="B163" s="48">
        <f>MATCH(C163,'2021年11月-2022年3月旅行社组织国内游客在厦住宿补助'!C$5:C$24,0)</f>
        <v>13</v>
      </c>
      <c r="C163" s="14" t="s">
        <v>34</v>
      </c>
      <c r="D163" s="49">
        <f>SUBTOTAL(3,E$7:E163)</f>
        <v>120</v>
      </c>
      <c r="E163" s="49" t="str">
        <f t="shared" si="9"/>
        <v>GD36RU6NW407</v>
      </c>
      <c r="F163" s="16" t="s">
        <v>345</v>
      </c>
      <c r="G163" s="16">
        <v>42</v>
      </c>
      <c r="H163" s="17" t="s">
        <v>310</v>
      </c>
      <c r="I163" s="17">
        <v>21</v>
      </c>
      <c r="J163" s="17">
        <v>3</v>
      </c>
      <c r="K163" s="17">
        <f>0.036+0.036+0.045</f>
        <v>0.117</v>
      </c>
      <c r="L163" s="17">
        <v>20220309</v>
      </c>
      <c r="M163" s="17">
        <v>20220312</v>
      </c>
      <c r="N163" s="14"/>
      <c r="O163" s="24" t="s">
        <v>147</v>
      </c>
      <c r="P163" s="14">
        <v>12</v>
      </c>
      <c r="Q163" s="14">
        <v>3</v>
      </c>
      <c r="R163" s="14">
        <f>12*30+9*90</f>
        <v>1170</v>
      </c>
      <c r="S163" s="24"/>
      <c r="T163" s="24" t="s">
        <v>147</v>
      </c>
      <c r="U163" s="14"/>
      <c r="V163" s="14"/>
      <c r="W163" s="14"/>
      <c r="X163" s="14"/>
      <c r="Y163" s="14"/>
      <c r="Z163" s="14"/>
      <c r="AA163" s="14"/>
      <c r="AB163" s="14"/>
      <c r="AC163" s="14"/>
    </row>
    <row r="164" customHeight="1" spans="1:29">
      <c r="A164" s="13">
        <f>MATCH(C164,'2021年11月-2022年3月旅行社组织国内游客在厦住宿补助'!C$5:C$39,0)</f>
        <v>19</v>
      </c>
      <c r="B164" s="48">
        <f>MATCH(C164,'2021年11月-2022年3月旅行社组织国内游客在厦住宿补助'!C$5:C$24,0)</f>
        <v>19</v>
      </c>
      <c r="C164" s="14" t="s">
        <v>33</v>
      </c>
      <c r="D164" s="49">
        <f>SUBTOTAL(3,E$7:E164)</f>
        <v>121</v>
      </c>
      <c r="E164" s="49" t="str">
        <f t="shared" si="9"/>
        <v>XYY211101XCAA-0001</v>
      </c>
      <c r="F164" s="16" t="s">
        <v>346</v>
      </c>
      <c r="G164" s="16">
        <v>2</v>
      </c>
      <c r="H164" s="17" t="s">
        <v>347</v>
      </c>
      <c r="I164" s="17">
        <v>1</v>
      </c>
      <c r="J164" s="17">
        <v>3</v>
      </c>
      <c r="K164" s="17">
        <v>0.005</v>
      </c>
      <c r="L164" s="17">
        <v>20211101</v>
      </c>
      <c r="M164" s="17">
        <v>20211105</v>
      </c>
      <c r="N164" s="21"/>
      <c r="O164" s="24" t="s">
        <v>147</v>
      </c>
      <c r="P164" s="21">
        <v>1</v>
      </c>
      <c r="Q164" s="14">
        <v>3</v>
      </c>
      <c r="R164" s="14">
        <v>50</v>
      </c>
      <c r="S164" s="29"/>
      <c r="T164" s="24" t="s">
        <v>147</v>
      </c>
      <c r="U164" s="14"/>
      <c r="V164" s="14"/>
      <c r="W164" s="14"/>
      <c r="X164" s="14"/>
      <c r="Y164" s="14"/>
      <c r="Z164" s="14"/>
      <c r="AA164" s="14"/>
      <c r="AB164" s="14"/>
      <c r="AC164" s="14"/>
    </row>
    <row r="165" customHeight="1" spans="1:29">
      <c r="A165" s="13">
        <f>MATCH(C165,'2021年11月-2022年3月旅行社组织国内游客在厦住宿补助'!C$5:C$39,0)</f>
        <v>19</v>
      </c>
      <c r="B165" s="48">
        <f>MATCH(C165,'2021年11月-2022年3月旅行社组织国内游客在厦住宿补助'!C$5:C$24,0)</f>
        <v>19</v>
      </c>
      <c r="C165" s="14" t="s">
        <v>33</v>
      </c>
      <c r="D165" s="49">
        <f>SUBTOTAL(3,E$7:E165)</f>
        <v>122</v>
      </c>
      <c r="E165" s="49" t="str">
        <f t="shared" si="9"/>
        <v>XYY211104XCAA-0001</v>
      </c>
      <c r="F165" s="16" t="s">
        <v>348</v>
      </c>
      <c r="G165" s="16">
        <v>2</v>
      </c>
      <c r="H165" s="17" t="s">
        <v>308</v>
      </c>
      <c r="I165" s="17">
        <v>1</v>
      </c>
      <c r="J165" s="17">
        <v>3</v>
      </c>
      <c r="K165" s="17">
        <v>0.005</v>
      </c>
      <c r="L165" s="17">
        <v>20211104</v>
      </c>
      <c r="M165" s="17">
        <v>20211108</v>
      </c>
      <c r="N165" s="21"/>
      <c r="O165" s="24" t="s">
        <v>147</v>
      </c>
      <c r="P165" s="21">
        <v>1</v>
      </c>
      <c r="Q165" s="14">
        <v>3</v>
      </c>
      <c r="R165" s="14">
        <v>50</v>
      </c>
      <c r="S165" s="29"/>
      <c r="T165" s="24" t="s">
        <v>147</v>
      </c>
      <c r="U165" s="14"/>
      <c r="V165" s="14"/>
      <c r="W165" s="14"/>
      <c r="X165" s="14"/>
      <c r="Y165" s="14"/>
      <c r="Z165" s="14"/>
      <c r="AA165" s="14"/>
      <c r="AB165" s="14"/>
      <c r="AC165" s="14"/>
    </row>
    <row r="166" customHeight="1" spans="1:29">
      <c r="A166" s="13">
        <f>MATCH(C166,'2021年11月-2022年3月旅行社组织国内游客在厦住宿补助'!C$5:C$39,0)</f>
        <v>19</v>
      </c>
      <c r="B166" s="48">
        <f>MATCH(C166,'2021年11月-2022年3月旅行社组织国内游客在厦住宿补助'!C$5:C$24,0)</f>
        <v>19</v>
      </c>
      <c r="C166" s="14" t="s">
        <v>33</v>
      </c>
      <c r="D166" s="49">
        <f>SUBTOTAL(3,E$7:E166)</f>
        <v>123</v>
      </c>
      <c r="E166" s="49" t="str">
        <f t="shared" si="9"/>
        <v>XYY211106XBAC-0001</v>
      </c>
      <c r="F166" s="16" t="s">
        <v>349</v>
      </c>
      <c r="G166" s="16">
        <v>72</v>
      </c>
      <c r="H166" s="17" t="s">
        <v>350</v>
      </c>
      <c r="I166" s="17">
        <v>35</v>
      </c>
      <c r="J166" s="17">
        <v>1</v>
      </c>
      <c r="K166" s="17">
        <v>0.105</v>
      </c>
      <c r="L166" s="17">
        <v>20211106</v>
      </c>
      <c r="M166" s="17">
        <v>20211107</v>
      </c>
      <c r="N166" s="14"/>
      <c r="O166" s="24" t="s">
        <v>147</v>
      </c>
      <c r="P166" s="14">
        <v>35</v>
      </c>
      <c r="Q166" s="14">
        <v>1</v>
      </c>
      <c r="R166" s="14">
        <f t="shared" si="8"/>
        <v>1050</v>
      </c>
      <c r="S166" s="24"/>
      <c r="T166" s="24" t="s">
        <v>147</v>
      </c>
      <c r="U166" s="14"/>
      <c r="V166" s="14"/>
      <c r="W166" s="14"/>
      <c r="X166" s="14"/>
      <c r="Y166" s="14"/>
      <c r="Z166" s="14"/>
      <c r="AA166" s="14"/>
      <c r="AB166" s="14"/>
      <c r="AC166" s="14"/>
    </row>
    <row r="167" customHeight="1" spans="1:29">
      <c r="A167" s="13">
        <f>MATCH(C167,'2021年11月-2022年3月旅行社组织国内游客在厦住宿补助'!C$5:C$39,0)</f>
        <v>19</v>
      </c>
      <c r="B167" s="48">
        <f>MATCH(C167,'2021年11月-2022年3月旅行社组织国内游客在厦住宿补助'!C$5:C$24,0)</f>
        <v>19</v>
      </c>
      <c r="C167" s="14" t="s">
        <v>33</v>
      </c>
      <c r="D167" s="49">
        <f>SUBTOTAL(3,E$7:E167)</f>
        <v>124</v>
      </c>
      <c r="E167" s="49" t="str">
        <f t="shared" si="9"/>
        <v>XYY220125XBAA-0001</v>
      </c>
      <c r="F167" s="16" t="s">
        <v>351</v>
      </c>
      <c r="G167" s="16">
        <v>9</v>
      </c>
      <c r="H167" s="17" t="s">
        <v>352</v>
      </c>
      <c r="I167" s="17">
        <v>5</v>
      </c>
      <c r="J167" s="17">
        <v>1</v>
      </c>
      <c r="K167" s="17">
        <v>0.03</v>
      </c>
      <c r="L167" s="17">
        <v>20220126</v>
      </c>
      <c r="M167" s="17">
        <v>20220127</v>
      </c>
      <c r="N167" s="14"/>
      <c r="O167" s="29" t="s">
        <v>147</v>
      </c>
      <c r="P167" s="21">
        <v>5</v>
      </c>
      <c r="Q167" s="21">
        <v>2</v>
      </c>
      <c r="R167" s="21">
        <v>300</v>
      </c>
      <c r="S167" s="24"/>
      <c r="T167" s="34" t="s">
        <v>147</v>
      </c>
      <c r="U167" s="14"/>
      <c r="V167" s="14"/>
      <c r="W167" s="14"/>
      <c r="X167" s="14"/>
      <c r="Y167" s="14"/>
      <c r="Z167" s="14"/>
      <c r="AA167" s="14"/>
      <c r="AB167" s="14"/>
      <c r="AC167" s="14"/>
    </row>
    <row r="168" customHeight="1" spans="1:29">
      <c r="A168" s="13">
        <f>MATCH(C168,'2021年11月-2022年3月旅行社组织国内游客在厦住宿补助'!C$5:C$39,0)</f>
        <v>21</v>
      </c>
      <c r="B168" s="48" t="e">
        <f>MATCH(C168,'2021年11月-2022年3月旅行社组织国内游客在厦住宿补助'!C$5:C$24,0)</f>
        <v>#N/A</v>
      </c>
      <c r="C168" s="14" t="s">
        <v>32</v>
      </c>
      <c r="D168" s="49">
        <f>SUBTOTAL(3,E$7:E168)</f>
        <v>125</v>
      </c>
      <c r="E168" s="49" t="str">
        <f t="shared" si="9"/>
        <v>GD20KVWQRS0</v>
      </c>
      <c r="F168" s="16" t="s">
        <v>353</v>
      </c>
      <c r="G168" s="16">
        <v>16</v>
      </c>
      <c r="H168" s="17" t="s">
        <v>354</v>
      </c>
      <c r="I168" s="17">
        <v>10</v>
      </c>
      <c r="J168" s="17">
        <v>5</v>
      </c>
      <c r="K168" s="17">
        <v>0.12</v>
      </c>
      <c r="L168" s="17">
        <v>20211102</v>
      </c>
      <c r="M168" s="17">
        <v>20211108</v>
      </c>
      <c r="N168" s="14"/>
      <c r="O168" s="24" t="s">
        <v>147</v>
      </c>
      <c r="P168" s="14">
        <v>10</v>
      </c>
      <c r="Q168" s="14">
        <v>5</v>
      </c>
      <c r="R168" s="14">
        <f t="shared" si="8"/>
        <v>1200</v>
      </c>
      <c r="S168" s="24"/>
      <c r="T168" s="24" t="s">
        <v>147</v>
      </c>
      <c r="U168" s="14"/>
      <c r="V168" s="14"/>
      <c r="W168" s="14"/>
      <c r="X168" s="14"/>
      <c r="Y168" s="14"/>
      <c r="Z168" s="14"/>
      <c r="AA168" s="14"/>
      <c r="AB168" s="14"/>
      <c r="AC168" s="14"/>
    </row>
    <row r="169" customHeight="1" spans="1:29">
      <c r="A169" s="13">
        <f>MATCH(C169,'2021年11月-2022年3月旅行社组织国内游客在厦住宿补助'!C$5:C$39,0)</f>
        <v>28</v>
      </c>
      <c r="B169" s="48" t="e">
        <f>MATCH(C169,'2021年11月-2022年3月旅行社组织国内游客在厦住宿补助'!C$5:C$24,0)</f>
        <v>#N/A</v>
      </c>
      <c r="C169" s="14" t="s">
        <v>29</v>
      </c>
      <c r="D169" s="49">
        <f>SUBTOTAL(3,E$7:E169)</f>
        <v>126</v>
      </c>
      <c r="E169" s="49" t="str">
        <f t="shared" si="9"/>
        <v>GD43KDPBO565</v>
      </c>
      <c r="F169" s="16" t="s">
        <v>355</v>
      </c>
      <c r="G169" s="16">
        <v>10</v>
      </c>
      <c r="H169" s="17" t="s">
        <v>153</v>
      </c>
      <c r="I169" s="17">
        <v>6</v>
      </c>
      <c r="J169" s="17">
        <v>1</v>
      </c>
      <c r="K169" s="17">
        <v>0.018</v>
      </c>
      <c r="L169" s="17">
        <v>20211106</v>
      </c>
      <c r="M169" s="17">
        <v>20211107</v>
      </c>
      <c r="N169" s="14" t="s">
        <v>356</v>
      </c>
      <c r="O169" s="24" t="s">
        <v>147</v>
      </c>
      <c r="P169" s="14">
        <v>5</v>
      </c>
      <c r="Q169" s="14">
        <v>1</v>
      </c>
      <c r="R169" s="14">
        <f t="shared" si="8"/>
        <v>150</v>
      </c>
      <c r="S169" s="24" t="s">
        <v>356</v>
      </c>
      <c r="T169" s="24" t="s">
        <v>147</v>
      </c>
      <c r="U169" s="14"/>
      <c r="V169" s="14"/>
      <c r="W169" s="14"/>
      <c r="X169" s="14"/>
      <c r="Y169" s="14"/>
      <c r="Z169" s="14"/>
      <c r="AA169" s="14"/>
      <c r="AB169" s="14"/>
      <c r="AC169" s="14"/>
    </row>
    <row r="170" customHeight="1" spans="1:29">
      <c r="A170" s="13">
        <f>MATCH(C170,'2021年11月-2022年3月旅行社组织国内游客在厦住宿补助'!C$5:C$39,0)</f>
        <v>26</v>
      </c>
      <c r="B170" s="48" t="e">
        <f>MATCH(C170,'2021年11月-2022年3月旅行社组织国内游客在厦住宿补助'!C$5:C$24,0)</f>
        <v>#N/A</v>
      </c>
      <c r="C170" s="14" t="s">
        <v>23</v>
      </c>
      <c r="D170" s="49">
        <f>SUBTOTAL(3,E$7:E170)</f>
        <v>127</v>
      </c>
      <c r="E170" s="49" t="str">
        <f t="shared" si="9"/>
        <v>GD906ZFRVE37</v>
      </c>
      <c r="F170" s="16" t="s">
        <v>357</v>
      </c>
      <c r="G170" s="16">
        <v>6</v>
      </c>
      <c r="H170" s="17" t="s">
        <v>358</v>
      </c>
      <c r="I170" s="17">
        <v>3</v>
      </c>
      <c r="J170" s="17">
        <v>3</v>
      </c>
      <c r="K170" s="17">
        <v>0.036</v>
      </c>
      <c r="L170" s="17">
        <v>20211105</v>
      </c>
      <c r="M170" s="17">
        <v>20211108</v>
      </c>
      <c r="N170" s="14"/>
      <c r="O170" s="24" t="s">
        <v>147</v>
      </c>
      <c r="P170" s="14">
        <v>3</v>
      </c>
      <c r="Q170" s="14">
        <v>3</v>
      </c>
      <c r="R170" s="14">
        <f t="shared" si="8"/>
        <v>360</v>
      </c>
      <c r="S170" s="24"/>
      <c r="T170" s="24" t="s">
        <v>147</v>
      </c>
      <c r="U170" s="14"/>
      <c r="V170" s="14"/>
      <c r="W170" s="14"/>
      <c r="X170" s="14"/>
      <c r="Y170" s="14"/>
      <c r="Z170" s="14"/>
      <c r="AA170" s="14"/>
      <c r="AB170" s="14"/>
      <c r="AC170" s="14"/>
    </row>
    <row r="171" customHeight="1" spans="1:29">
      <c r="A171" s="13">
        <f>MATCH(C171,'2021年11月-2022年3月旅行社组织国内游客在厦住宿补助'!C$5:C$39,0)</f>
        <v>4</v>
      </c>
      <c r="B171" s="48">
        <f>MATCH(C171,'2021年11月-2022年3月旅行社组织国内游客在厦住宿补助'!C$5:C$24,0)</f>
        <v>4</v>
      </c>
      <c r="C171" s="14" t="s">
        <v>24</v>
      </c>
      <c r="D171" s="49">
        <f>SUBTOTAL(3,E$7:E171)</f>
        <v>128</v>
      </c>
      <c r="E171" s="49" t="str">
        <f t="shared" si="9"/>
        <v>GD21JCBDML48</v>
      </c>
      <c r="F171" s="16" t="s">
        <v>359</v>
      </c>
      <c r="G171" s="16">
        <v>92</v>
      </c>
      <c r="H171" s="17" t="s">
        <v>360</v>
      </c>
      <c r="I171" s="17">
        <v>74</v>
      </c>
      <c r="J171" s="17">
        <v>3</v>
      </c>
      <c r="K171" s="17">
        <v>0.888</v>
      </c>
      <c r="L171" s="17">
        <v>20220110</v>
      </c>
      <c r="M171" s="17">
        <v>20220113</v>
      </c>
      <c r="N171" s="14"/>
      <c r="O171" s="24" t="s">
        <v>147</v>
      </c>
      <c r="P171" s="14">
        <v>46</v>
      </c>
      <c r="Q171" s="14">
        <v>3</v>
      </c>
      <c r="R171" s="14">
        <f t="shared" si="8"/>
        <v>5520</v>
      </c>
      <c r="S171" s="24"/>
      <c r="T171" s="24" t="s">
        <v>147</v>
      </c>
      <c r="U171" s="14"/>
      <c r="V171" s="14"/>
      <c r="W171" s="14"/>
      <c r="X171" s="14"/>
      <c r="Y171" s="14"/>
      <c r="Z171" s="14"/>
      <c r="AA171" s="14"/>
      <c r="AB171" s="14"/>
      <c r="AC171" s="14"/>
    </row>
    <row r="172" customHeight="1" spans="1:29">
      <c r="A172" s="13">
        <f>MATCH(C172,'2021年11月-2022年3月旅行社组织国内游客在厦住宿补助'!C$5:C$39,0)</f>
        <v>4</v>
      </c>
      <c r="B172" s="48">
        <f>MATCH(C172,'2021年11月-2022年3月旅行社组织国内游客在厦住宿补助'!C$5:C$24,0)</f>
        <v>4</v>
      </c>
      <c r="C172" s="14" t="s">
        <v>24</v>
      </c>
      <c r="D172" s="49">
        <f>SUBTOTAL(3,E$7:E172)</f>
        <v>129</v>
      </c>
      <c r="E172" s="49" t="str">
        <f t="shared" si="9"/>
        <v>GD5630TTJX66</v>
      </c>
      <c r="F172" s="16" t="s">
        <v>361</v>
      </c>
      <c r="G172" s="16">
        <v>56</v>
      </c>
      <c r="H172" s="17" t="s">
        <v>360</v>
      </c>
      <c r="I172" s="17">
        <v>74</v>
      </c>
      <c r="J172" s="17">
        <v>3</v>
      </c>
      <c r="K172" s="17"/>
      <c r="L172" s="17">
        <v>20220108</v>
      </c>
      <c r="M172" s="17">
        <v>20220111</v>
      </c>
      <c r="N172" s="14"/>
      <c r="O172" s="24" t="s">
        <v>147</v>
      </c>
      <c r="P172" s="14">
        <v>28</v>
      </c>
      <c r="Q172" s="14">
        <v>3</v>
      </c>
      <c r="R172" s="14">
        <f t="shared" si="8"/>
        <v>3360</v>
      </c>
      <c r="S172" s="24"/>
      <c r="T172" s="24" t="s">
        <v>147</v>
      </c>
      <c r="U172" s="14"/>
      <c r="V172" s="14"/>
      <c r="W172" s="14"/>
      <c r="X172" s="14"/>
      <c r="Y172" s="14"/>
      <c r="Z172" s="14"/>
      <c r="AA172" s="14"/>
      <c r="AB172" s="14"/>
      <c r="AC172" s="14"/>
    </row>
    <row r="173" customHeight="1" spans="1:29">
      <c r="A173" s="13">
        <f>MATCH(C173,'2021年11月-2022年3月旅行社组织国内游客在厦住宿补助'!C$5:C$39,0)</f>
        <v>4</v>
      </c>
      <c r="B173" s="48">
        <f>MATCH(C173,'2021年11月-2022年3月旅行社组织国内游客在厦住宿补助'!C$5:C$24,0)</f>
        <v>4</v>
      </c>
      <c r="C173" s="14" t="s">
        <v>24</v>
      </c>
      <c r="D173" s="49">
        <f>SUBTOTAL(3,E$7:E173)</f>
        <v>130</v>
      </c>
      <c r="E173" s="49" t="str">
        <f t="shared" si="9"/>
        <v>GD68C9RU2014</v>
      </c>
      <c r="F173" s="16" t="s">
        <v>362</v>
      </c>
      <c r="G173" s="16">
        <v>30</v>
      </c>
      <c r="H173" s="17" t="s">
        <v>363</v>
      </c>
      <c r="I173" s="17">
        <v>29</v>
      </c>
      <c r="J173" s="17">
        <v>3</v>
      </c>
      <c r="K173" s="17">
        <v>0.348</v>
      </c>
      <c r="L173" s="17">
        <v>20220107</v>
      </c>
      <c r="M173" s="17">
        <v>20220110</v>
      </c>
      <c r="N173" s="14"/>
      <c r="O173" s="24" t="s">
        <v>147</v>
      </c>
      <c r="P173" s="14">
        <v>15</v>
      </c>
      <c r="Q173" s="14">
        <v>3</v>
      </c>
      <c r="R173" s="14">
        <f t="shared" si="8"/>
        <v>1800</v>
      </c>
      <c r="S173" s="24"/>
      <c r="T173" s="24" t="s">
        <v>147</v>
      </c>
      <c r="U173" s="14"/>
      <c r="V173" s="14"/>
      <c r="W173" s="14"/>
      <c r="X173" s="14"/>
      <c r="Y173" s="14"/>
      <c r="Z173" s="14"/>
      <c r="AA173" s="14"/>
      <c r="AB173" s="14"/>
      <c r="AC173" s="14"/>
    </row>
    <row r="174" customHeight="1" spans="1:29">
      <c r="A174" s="13">
        <f>MATCH(C174,'2021年11月-2022年3月旅行社组织国内游客在厦住宿补助'!C$5:C$39,0)</f>
        <v>4</v>
      </c>
      <c r="B174" s="48">
        <f>MATCH(C174,'2021年11月-2022年3月旅行社组织国内游客在厦住宿补助'!C$5:C$24,0)</f>
        <v>4</v>
      </c>
      <c r="C174" s="14" t="s">
        <v>24</v>
      </c>
      <c r="D174" s="49">
        <f>SUBTOTAL(3,E$7:E174)</f>
        <v>131</v>
      </c>
      <c r="E174" s="49" t="str">
        <f t="shared" si="9"/>
        <v>GD11D31X0B24</v>
      </c>
      <c r="F174" s="16" t="s">
        <v>364</v>
      </c>
      <c r="G174" s="16">
        <v>27</v>
      </c>
      <c r="H174" s="17" t="s">
        <v>363</v>
      </c>
      <c r="I174" s="17">
        <v>29</v>
      </c>
      <c r="J174" s="17">
        <v>3</v>
      </c>
      <c r="K174" s="17"/>
      <c r="L174" s="17">
        <v>20220107</v>
      </c>
      <c r="M174" s="17">
        <v>20220110</v>
      </c>
      <c r="N174" s="14"/>
      <c r="O174" s="24" t="s">
        <v>147</v>
      </c>
      <c r="P174" s="14">
        <v>14</v>
      </c>
      <c r="Q174" s="14">
        <v>3</v>
      </c>
      <c r="R174" s="14">
        <f t="shared" si="8"/>
        <v>1680</v>
      </c>
      <c r="S174" s="24"/>
      <c r="T174" s="24" t="s">
        <v>147</v>
      </c>
      <c r="U174" s="14"/>
      <c r="V174" s="14"/>
      <c r="W174" s="14"/>
      <c r="X174" s="14"/>
      <c r="Y174" s="14"/>
      <c r="Z174" s="14"/>
      <c r="AA174" s="14"/>
      <c r="AB174" s="14"/>
      <c r="AC174" s="14"/>
    </row>
    <row r="175" customHeight="1" spans="1:29">
      <c r="A175" s="13">
        <f>MATCH(C175,'2021年11月-2022年3月旅行社组织国内游客在厦住宿补助'!C$5:C$39,0)</f>
        <v>4</v>
      </c>
      <c r="B175" s="48">
        <f>MATCH(C175,'2021年11月-2022年3月旅行社组织国内游客在厦住宿补助'!C$5:C$24,0)</f>
        <v>4</v>
      </c>
      <c r="C175" s="14" t="s">
        <v>24</v>
      </c>
      <c r="D175" s="49">
        <f>SUBTOTAL(3,E$7:E175)</f>
        <v>132</v>
      </c>
      <c r="E175" s="49" t="str">
        <f t="shared" si="9"/>
        <v>GD0479E15R85</v>
      </c>
      <c r="F175" s="16" t="s">
        <v>365</v>
      </c>
      <c r="G175" s="16">
        <v>48</v>
      </c>
      <c r="H175" s="17" t="s">
        <v>366</v>
      </c>
      <c r="I175" s="17">
        <v>24</v>
      </c>
      <c r="J175" s="17">
        <v>3</v>
      </c>
      <c r="K175" s="17">
        <v>0.288</v>
      </c>
      <c r="L175" s="17">
        <v>20220109</v>
      </c>
      <c r="M175" s="17">
        <v>20220112</v>
      </c>
      <c r="N175" s="14"/>
      <c r="O175" s="24" t="s">
        <v>147</v>
      </c>
      <c r="P175" s="14">
        <v>24</v>
      </c>
      <c r="Q175" s="14">
        <v>3</v>
      </c>
      <c r="R175" s="14">
        <f t="shared" si="8"/>
        <v>2880</v>
      </c>
      <c r="S175" s="24"/>
      <c r="T175" s="24" t="s">
        <v>147</v>
      </c>
      <c r="U175" s="14"/>
      <c r="V175" s="14"/>
      <c r="W175" s="14"/>
      <c r="X175" s="14"/>
      <c r="Y175" s="14"/>
      <c r="Z175" s="14"/>
      <c r="AA175" s="14"/>
      <c r="AB175" s="14"/>
      <c r="AC175" s="14"/>
    </row>
    <row r="176" customHeight="1" spans="1:29">
      <c r="A176" s="13">
        <f>MATCH(C176,'2021年11月-2022年3月旅行社组织国内游客在厦住宿补助'!C$5:C$39,0)</f>
        <v>4</v>
      </c>
      <c r="B176" s="48">
        <f>MATCH(C176,'2021年11月-2022年3月旅行社组织国内游客在厦住宿补助'!C$5:C$24,0)</f>
        <v>4</v>
      </c>
      <c r="C176" s="14" t="s">
        <v>24</v>
      </c>
      <c r="D176" s="49">
        <f>SUBTOTAL(3,E$7:E176)</f>
        <v>133</v>
      </c>
      <c r="E176" s="49" t="str">
        <f t="shared" si="9"/>
        <v>GD4750RXRR71</v>
      </c>
      <c r="F176" s="16" t="s">
        <v>367</v>
      </c>
      <c r="G176" s="16">
        <v>28</v>
      </c>
      <c r="H176" s="17" t="s">
        <v>368</v>
      </c>
      <c r="I176" s="17">
        <v>43</v>
      </c>
      <c r="J176" s="17">
        <v>3</v>
      </c>
      <c r="K176" s="17">
        <v>0.516</v>
      </c>
      <c r="L176" s="17">
        <v>20220110</v>
      </c>
      <c r="M176" s="17">
        <v>20220113</v>
      </c>
      <c r="N176" s="14"/>
      <c r="O176" s="24" t="s">
        <v>147</v>
      </c>
      <c r="P176" s="33">
        <v>43</v>
      </c>
      <c r="Q176" s="33">
        <v>3</v>
      </c>
      <c r="R176" s="14">
        <f t="shared" si="8"/>
        <v>5160</v>
      </c>
      <c r="S176" s="24"/>
      <c r="T176" s="24" t="s">
        <v>147</v>
      </c>
      <c r="U176" s="14"/>
      <c r="V176" s="14"/>
      <c r="W176" s="14"/>
      <c r="X176" s="14"/>
      <c r="Y176" s="14"/>
      <c r="Z176" s="14"/>
      <c r="AA176" s="14"/>
      <c r="AB176" s="14"/>
      <c r="AC176" s="14"/>
    </row>
    <row r="177" customHeight="1" spans="1:29">
      <c r="A177" s="13">
        <f>MATCH(C177,'2021年11月-2022年3月旅行社组织国内游客在厦住宿补助'!C$5:C$39,0)</f>
        <v>4</v>
      </c>
      <c r="B177" s="48">
        <f>MATCH(C177,'2021年11月-2022年3月旅行社组织国内游客在厦住宿补助'!C$5:C$24,0)</f>
        <v>4</v>
      </c>
      <c r="C177" s="14" t="s">
        <v>24</v>
      </c>
      <c r="D177" s="49">
        <f>SUBTOTAL(3,E$7:E177)</f>
        <v>134</v>
      </c>
      <c r="E177" s="49" t="str">
        <f t="shared" si="9"/>
        <v>GD7700E2R687</v>
      </c>
      <c r="F177" s="16" t="s">
        <v>369</v>
      </c>
      <c r="G177" s="16">
        <v>24</v>
      </c>
      <c r="H177" s="17" t="s">
        <v>368</v>
      </c>
      <c r="I177" s="17">
        <v>43</v>
      </c>
      <c r="J177" s="17">
        <v>3</v>
      </c>
      <c r="K177" s="17"/>
      <c r="L177" s="17">
        <v>20220110</v>
      </c>
      <c r="M177" s="17">
        <v>20220113</v>
      </c>
      <c r="N177" s="14"/>
      <c r="O177" s="24" t="s">
        <v>147</v>
      </c>
      <c r="P177" s="33"/>
      <c r="Q177" s="33"/>
      <c r="R177" s="14">
        <f t="shared" si="8"/>
        <v>0</v>
      </c>
      <c r="S177" s="24"/>
      <c r="T177" s="24" t="s">
        <v>147</v>
      </c>
      <c r="U177" s="14"/>
      <c r="V177" s="14"/>
      <c r="W177" s="14"/>
      <c r="X177" s="14"/>
      <c r="Y177" s="14"/>
      <c r="Z177" s="14"/>
      <c r="AA177" s="14"/>
      <c r="AB177" s="14"/>
      <c r="AC177" s="14"/>
    </row>
    <row r="178" customHeight="1" spans="1:29">
      <c r="A178" s="13">
        <f>MATCH(C178,'2021年11月-2022年3月旅行社组织国内游客在厦住宿补助'!C$5:C$39,0)</f>
        <v>4</v>
      </c>
      <c r="B178" s="48">
        <f>MATCH(C178,'2021年11月-2022年3月旅行社组织国内游客在厦住宿补助'!C$5:C$24,0)</f>
        <v>4</v>
      </c>
      <c r="C178" s="14" t="s">
        <v>24</v>
      </c>
      <c r="D178" s="49">
        <f>SUBTOTAL(3,E$7:E178)</f>
        <v>135</v>
      </c>
      <c r="E178" s="49" t="str">
        <f t="shared" si="9"/>
        <v>GD65TBU2H148</v>
      </c>
      <c r="F178" s="16" t="s">
        <v>370</v>
      </c>
      <c r="G178" s="16">
        <v>31</v>
      </c>
      <c r="H178" s="17" t="s">
        <v>368</v>
      </c>
      <c r="I178" s="17">
        <v>43</v>
      </c>
      <c r="J178" s="17">
        <v>3</v>
      </c>
      <c r="K178" s="17"/>
      <c r="L178" s="17">
        <v>20220108</v>
      </c>
      <c r="M178" s="17">
        <v>20220111</v>
      </c>
      <c r="N178" s="14"/>
      <c r="O178" s="24" t="s">
        <v>147</v>
      </c>
      <c r="P178" s="33"/>
      <c r="Q178" s="33"/>
      <c r="R178" s="14">
        <f t="shared" si="8"/>
        <v>0</v>
      </c>
      <c r="S178" s="24"/>
      <c r="T178" s="24" t="s">
        <v>147</v>
      </c>
      <c r="U178" s="14"/>
      <c r="V178" s="14"/>
      <c r="W178" s="14"/>
      <c r="X178" s="14"/>
      <c r="Y178" s="14"/>
      <c r="Z178" s="14"/>
      <c r="AA178" s="14"/>
      <c r="AB178" s="14"/>
      <c r="AC178" s="14"/>
    </row>
    <row r="179" customHeight="1" spans="1:29">
      <c r="A179" s="13">
        <f>MATCH(C179,'2021年11月-2022年3月旅行社组织国内游客在厦住宿补助'!C$5:C$39,0)</f>
        <v>6</v>
      </c>
      <c r="B179" s="48">
        <f>MATCH(C179,'2021年11月-2022年3月旅行社组织国内游客在厦住宿补助'!C$5:C$24,0)</f>
        <v>6</v>
      </c>
      <c r="C179" s="14" t="s">
        <v>27</v>
      </c>
      <c r="D179" s="49">
        <f>SUBTOTAL(3,E$7:E179)</f>
        <v>136</v>
      </c>
      <c r="E179" s="49" t="str">
        <f t="shared" si="9"/>
        <v>GD87ZFMCID52</v>
      </c>
      <c r="F179" s="16" t="s">
        <v>371</v>
      </c>
      <c r="G179" s="16">
        <v>40</v>
      </c>
      <c r="H179" s="17" t="s">
        <v>372</v>
      </c>
      <c r="I179" s="17">
        <v>21.5</v>
      </c>
      <c r="J179" s="17">
        <v>4</v>
      </c>
      <c r="K179" s="17">
        <v>0.252</v>
      </c>
      <c r="L179" s="17">
        <v>20211123</v>
      </c>
      <c r="M179" s="17">
        <v>20211127</v>
      </c>
      <c r="N179" s="14"/>
      <c r="O179" s="24" t="s">
        <v>147</v>
      </c>
      <c r="P179" s="14">
        <v>21</v>
      </c>
      <c r="Q179" s="14">
        <v>4</v>
      </c>
      <c r="R179" s="14">
        <f t="shared" si="8"/>
        <v>2520</v>
      </c>
      <c r="S179" s="24"/>
      <c r="T179" s="24" t="s">
        <v>147</v>
      </c>
      <c r="U179" s="14"/>
      <c r="V179" s="14"/>
      <c r="W179" s="14"/>
      <c r="X179" s="14"/>
      <c r="Y179" s="14"/>
      <c r="Z179" s="14"/>
      <c r="AA179" s="14"/>
      <c r="AB179" s="14"/>
      <c r="AC179" s="14"/>
    </row>
    <row r="180" customHeight="1" spans="1:29">
      <c r="A180" s="13">
        <f>MATCH(C180,'2021年11月-2022年3月旅行社组织国内游客在厦住宿补助'!C$5:C$39,0)</f>
        <v>6</v>
      </c>
      <c r="B180" s="48">
        <f>MATCH(C180,'2021年11月-2022年3月旅行社组织国内游客在厦住宿补助'!C$5:C$24,0)</f>
        <v>6</v>
      </c>
      <c r="C180" s="14" t="s">
        <v>27</v>
      </c>
      <c r="D180" s="49">
        <f>SUBTOTAL(3,E$7:E180)</f>
        <v>137</v>
      </c>
      <c r="E180" s="49" t="str">
        <f t="shared" si="9"/>
        <v>GD75IFVULT27</v>
      </c>
      <c r="F180" s="16" t="s">
        <v>373</v>
      </c>
      <c r="G180" s="16">
        <v>53</v>
      </c>
      <c r="H180" s="17" t="s">
        <v>372</v>
      </c>
      <c r="I180" s="17">
        <v>34</v>
      </c>
      <c r="J180" s="17">
        <v>4</v>
      </c>
      <c r="K180" s="17">
        <v>0.408</v>
      </c>
      <c r="L180" s="17">
        <v>20211130</v>
      </c>
      <c r="M180" s="17">
        <v>20211204</v>
      </c>
      <c r="N180" s="14"/>
      <c r="O180" s="24" t="s">
        <v>147</v>
      </c>
      <c r="P180" s="14">
        <v>34</v>
      </c>
      <c r="Q180" s="14">
        <v>4</v>
      </c>
      <c r="R180" s="14">
        <f t="shared" si="8"/>
        <v>4080</v>
      </c>
      <c r="S180" s="24"/>
      <c r="T180" s="24" t="s">
        <v>147</v>
      </c>
      <c r="U180" s="14"/>
      <c r="V180" s="14"/>
      <c r="W180" s="14"/>
      <c r="X180" s="14"/>
      <c r="Y180" s="14"/>
      <c r="Z180" s="14"/>
      <c r="AA180" s="14"/>
      <c r="AB180" s="14"/>
      <c r="AC180" s="14"/>
    </row>
    <row r="181" customHeight="1" spans="1:29">
      <c r="A181" s="13">
        <f>MATCH(C181,'2021年11月-2022年3月旅行社组织国内游客在厦住宿补助'!C$5:C$39,0)</f>
        <v>6</v>
      </c>
      <c r="B181" s="48">
        <f>MATCH(C181,'2021年11月-2022年3月旅行社组织国内游客在厦住宿补助'!C$5:C$24,0)</f>
        <v>6</v>
      </c>
      <c r="C181" s="14" t="s">
        <v>27</v>
      </c>
      <c r="D181" s="49">
        <f>SUBTOTAL(3,E$7:E181)</f>
        <v>138</v>
      </c>
      <c r="E181" s="49" t="str">
        <f t="shared" si="9"/>
        <v>GD45DIL0LQ46</v>
      </c>
      <c r="F181" s="16" t="s">
        <v>374</v>
      </c>
      <c r="G181" s="16">
        <v>51</v>
      </c>
      <c r="H181" s="17" t="s">
        <v>372</v>
      </c>
      <c r="I181" s="17">
        <v>29</v>
      </c>
      <c r="J181" s="17">
        <v>4</v>
      </c>
      <c r="K181" s="17">
        <v>0.348</v>
      </c>
      <c r="L181" s="17">
        <v>20211207</v>
      </c>
      <c r="M181" s="17">
        <v>20211211</v>
      </c>
      <c r="N181" s="14"/>
      <c r="O181" s="24" t="s">
        <v>147</v>
      </c>
      <c r="P181" s="14">
        <v>29</v>
      </c>
      <c r="Q181" s="14">
        <v>4</v>
      </c>
      <c r="R181" s="14">
        <f t="shared" si="8"/>
        <v>3480</v>
      </c>
      <c r="S181" s="24"/>
      <c r="T181" s="24" t="s">
        <v>147</v>
      </c>
      <c r="U181" s="14"/>
      <c r="V181" s="14"/>
      <c r="W181" s="14"/>
      <c r="X181" s="14"/>
      <c r="Y181" s="14"/>
      <c r="Z181" s="14"/>
      <c r="AA181" s="14"/>
      <c r="AB181" s="14"/>
      <c r="AC181" s="14"/>
    </row>
    <row r="182" customHeight="1" spans="1:29">
      <c r="A182" s="13">
        <f>MATCH(C182,'2021年11月-2022年3月旅行社组织国内游客在厦住宿补助'!C$5:C$39,0)</f>
        <v>6</v>
      </c>
      <c r="B182" s="48">
        <f>MATCH(C182,'2021年11月-2022年3月旅行社组织国内游客在厦住宿补助'!C$5:C$24,0)</f>
        <v>6</v>
      </c>
      <c r="C182" s="14" t="s">
        <v>27</v>
      </c>
      <c r="D182" s="49">
        <f>SUBTOTAL(3,E$7:E182)</f>
        <v>139</v>
      </c>
      <c r="E182" s="49" t="str">
        <f t="shared" si="9"/>
        <v>GD58LSYY2Y17</v>
      </c>
      <c r="F182" s="16" t="s">
        <v>375</v>
      </c>
      <c r="G182" s="16">
        <v>61</v>
      </c>
      <c r="H182" s="17" t="s">
        <v>372</v>
      </c>
      <c r="I182" s="17">
        <f>33*2+31</f>
        <v>97</v>
      </c>
      <c r="J182" s="17">
        <v>4</v>
      </c>
      <c r="K182" s="17">
        <v>0.386</v>
      </c>
      <c r="L182" s="17">
        <v>20211214</v>
      </c>
      <c r="M182" s="17">
        <v>20211218</v>
      </c>
      <c r="N182" s="14"/>
      <c r="O182" s="24" t="s">
        <v>147</v>
      </c>
      <c r="P182" s="14">
        <v>33</v>
      </c>
      <c r="Q182" s="14">
        <v>4</v>
      </c>
      <c r="R182" s="14">
        <f>IF(T182="是",IF(Q182=1,P182*30,IF(Q182=2,P182*70,IF(Q182&gt;2,P182*120,0))),0)-100</f>
        <v>3860</v>
      </c>
      <c r="S182" s="24"/>
      <c r="T182" s="24" t="s">
        <v>147</v>
      </c>
      <c r="U182" s="14"/>
      <c r="V182" s="14"/>
      <c r="W182" s="14"/>
      <c r="X182" s="14"/>
      <c r="Y182" s="14"/>
      <c r="Z182" s="14"/>
      <c r="AA182" s="14"/>
      <c r="AB182" s="14"/>
      <c r="AC182" s="14"/>
    </row>
    <row r="183" customHeight="1" spans="1:29">
      <c r="A183" s="13">
        <f>MATCH(C183,'2021年11月-2022年3月旅行社组织国内游客在厦住宿补助'!C$5:C$39,0)</f>
        <v>6</v>
      </c>
      <c r="B183" s="48">
        <f>MATCH(C183,'2021年11月-2022年3月旅行社组织国内游客在厦住宿补助'!C$5:C$24,0)</f>
        <v>6</v>
      </c>
      <c r="C183" s="14" t="s">
        <v>27</v>
      </c>
      <c r="D183" s="49">
        <f>SUBTOTAL(3,E$7:E183)</f>
        <v>140</v>
      </c>
      <c r="E183" s="49" t="str">
        <f t="shared" si="9"/>
        <v>GD353TSWG440</v>
      </c>
      <c r="F183" s="16" t="s">
        <v>376</v>
      </c>
      <c r="G183" s="16">
        <v>11</v>
      </c>
      <c r="H183" s="17" t="s">
        <v>377</v>
      </c>
      <c r="I183" s="17">
        <v>5</v>
      </c>
      <c r="J183" s="17">
        <v>2</v>
      </c>
      <c r="K183" s="17">
        <v>0.035</v>
      </c>
      <c r="L183" s="17">
        <v>20220209</v>
      </c>
      <c r="M183" s="17">
        <v>20220211</v>
      </c>
      <c r="N183" s="14"/>
      <c r="O183" s="24" t="s">
        <v>147</v>
      </c>
      <c r="P183" s="14">
        <v>5</v>
      </c>
      <c r="Q183" s="14">
        <v>2</v>
      </c>
      <c r="R183" s="14">
        <f t="shared" si="8"/>
        <v>350</v>
      </c>
      <c r="S183" s="24"/>
      <c r="T183" s="24" t="s">
        <v>147</v>
      </c>
      <c r="U183" s="14"/>
      <c r="V183" s="14"/>
      <c r="W183" s="14"/>
      <c r="X183" s="14"/>
      <c r="Y183" s="14"/>
      <c r="Z183" s="14"/>
      <c r="AA183" s="14"/>
      <c r="AB183" s="14"/>
      <c r="AC183" s="14"/>
    </row>
    <row r="184" customHeight="1" spans="1:29">
      <c r="A184" s="13">
        <f>MATCH(C184,'2021年11月-2022年3月旅行社组织国内游客在厦住宿补助'!C$5:C$39,0)</f>
        <v>25</v>
      </c>
      <c r="B184" s="48" t="e">
        <f>MATCH(C184,'2021年11月-2022年3月旅行社组织国内游客在厦住宿补助'!C$5:C$24,0)</f>
        <v>#N/A</v>
      </c>
      <c r="C184" s="14" t="s">
        <v>44</v>
      </c>
      <c r="D184" s="49">
        <f>SUBTOTAL(3,E$7:E184)</f>
        <v>141</v>
      </c>
      <c r="E184" s="49" t="str">
        <f t="shared" si="9"/>
        <v>GD08QNT4T803</v>
      </c>
      <c r="F184" s="16" t="s">
        <v>378</v>
      </c>
      <c r="G184" s="16">
        <v>25</v>
      </c>
      <c r="H184" s="17" t="s">
        <v>379</v>
      </c>
      <c r="I184" s="17">
        <v>10</v>
      </c>
      <c r="J184" s="17">
        <v>2</v>
      </c>
      <c r="K184" s="17">
        <v>0.07</v>
      </c>
      <c r="L184" s="17">
        <v>20220311</v>
      </c>
      <c r="M184" s="17">
        <v>20220313</v>
      </c>
      <c r="N184" s="14"/>
      <c r="O184" s="24" t="s">
        <v>147</v>
      </c>
      <c r="P184" s="14">
        <v>10</v>
      </c>
      <c r="Q184" s="14">
        <v>2</v>
      </c>
      <c r="R184" s="14">
        <f t="shared" si="8"/>
        <v>700</v>
      </c>
      <c r="S184" s="24"/>
      <c r="T184" s="24" t="s">
        <v>147</v>
      </c>
      <c r="U184" s="14"/>
      <c r="V184" s="14"/>
      <c r="W184" s="14"/>
      <c r="X184" s="14"/>
      <c r="Y184" s="14"/>
      <c r="Z184" s="14"/>
      <c r="AA184" s="14"/>
      <c r="AB184" s="14"/>
      <c r="AC184" s="14"/>
    </row>
    <row r="185" customHeight="1" spans="1:29">
      <c r="A185" s="13">
        <f>MATCH(C185,'2021年11月-2022年3月旅行社组织国内游客在厦住宿补助'!C$5:C$39,0)</f>
        <v>16</v>
      </c>
      <c r="B185" s="48">
        <f>MATCH(C185,'2021年11月-2022年3月旅行社组织国内游客在厦住宿补助'!C$5:C$24,0)</f>
        <v>16</v>
      </c>
      <c r="C185" s="14" t="s">
        <v>45</v>
      </c>
      <c r="D185" s="49">
        <f>SUBTOTAL(3,E$7:E185)</f>
        <v>142</v>
      </c>
      <c r="E185" s="49" t="str">
        <f t="shared" si="9"/>
        <v>GD140QJUXT30</v>
      </c>
      <c r="F185" s="16" t="s">
        <v>380</v>
      </c>
      <c r="G185" s="16">
        <v>13</v>
      </c>
      <c r="H185" s="17" t="s">
        <v>381</v>
      </c>
      <c r="I185" s="17">
        <v>6</v>
      </c>
      <c r="J185" s="17">
        <v>2</v>
      </c>
      <c r="K185" s="17">
        <v>0.042</v>
      </c>
      <c r="L185" s="17">
        <v>20211101</v>
      </c>
      <c r="M185" s="17">
        <v>20211103</v>
      </c>
      <c r="N185" s="14"/>
      <c r="O185" s="24" t="s">
        <v>147</v>
      </c>
      <c r="P185" s="14">
        <v>6</v>
      </c>
      <c r="Q185" s="14">
        <v>2</v>
      </c>
      <c r="R185" s="14">
        <f t="shared" si="8"/>
        <v>420</v>
      </c>
      <c r="S185" s="24"/>
      <c r="T185" s="24" t="s">
        <v>147</v>
      </c>
      <c r="U185" s="14"/>
      <c r="V185" s="14"/>
      <c r="W185" s="14"/>
      <c r="X185" s="14"/>
      <c r="Y185" s="14"/>
      <c r="Z185" s="14"/>
      <c r="AA185" s="14"/>
      <c r="AB185" s="14"/>
      <c r="AC185" s="14"/>
    </row>
    <row r="186" customHeight="1" spans="1:29">
      <c r="A186" s="13">
        <f>MATCH(C186,'2021年11月-2022年3月旅行社组织国内游客在厦住宿补助'!C$5:C$39,0)</f>
        <v>16</v>
      </c>
      <c r="B186" s="48">
        <f>MATCH(C186,'2021年11月-2022年3月旅行社组织国内游客在厦住宿补助'!C$5:C$24,0)</f>
        <v>16</v>
      </c>
      <c r="C186" s="14" t="s">
        <v>45</v>
      </c>
      <c r="D186" s="49">
        <f>SUBTOTAL(3,E$7:E186)</f>
        <v>143</v>
      </c>
      <c r="E186" s="49" t="str">
        <f t="shared" si="9"/>
        <v>GD53KY5TZ435</v>
      </c>
      <c r="F186" s="16" t="s">
        <v>382</v>
      </c>
      <c r="G186" s="16">
        <v>9</v>
      </c>
      <c r="H186" s="17" t="s">
        <v>381</v>
      </c>
      <c r="I186" s="17">
        <v>5</v>
      </c>
      <c r="J186" s="17">
        <v>3</v>
      </c>
      <c r="K186" s="17">
        <v>0.06</v>
      </c>
      <c r="L186" s="17">
        <v>20220215</v>
      </c>
      <c r="M186" s="17">
        <v>20220218</v>
      </c>
      <c r="N186" s="14"/>
      <c r="O186" s="24" t="s">
        <v>147</v>
      </c>
      <c r="P186" s="14">
        <v>5</v>
      </c>
      <c r="Q186" s="14">
        <v>3</v>
      </c>
      <c r="R186" s="14">
        <f t="shared" si="8"/>
        <v>600</v>
      </c>
      <c r="S186" s="24"/>
      <c r="T186" s="24" t="s">
        <v>147</v>
      </c>
      <c r="U186" s="14"/>
      <c r="V186" s="14"/>
      <c r="W186" s="14"/>
      <c r="X186" s="14"/>
      <c r="Y186" s="14"/>
      <c r="Z186" s="14"/>
      <c r="AA186" s="14"/>
      <c r="AB186" s="14"/>
      <c r="AC186" s="14"/>
    </row>
    <row r="187" customHeight="1" spans="1:29">
      <c r="A187" s="13">
        <f>MATCH(C187,'2021年11月-2022年3月旅行社组织国内游客在厦住宿补助'!C$5:C$39,0)</f>
        <v>16</v>
      </c>
      <c r="B187" s="48">
        <f>MATCH(C187,'2021年11月-2022年3月旅行社组织国内游客在厦住宿补助'!C$5:C$24,0)</f>
        <v>16</v>
      </c>
      <c r="C187" s="14" t="s">
        <v>45</v>
      </c>
      <c r="D187" s="49">
        <f>SUBTOTAL(3,E$7:E187)</f>
        <v>144</v>
      </c>
      <c r="E187" s="49" t="str">
        <f t="shared" si="9"/>
        <v>GD27S7XTI775</v>
      </c>
      <c r="F187" s="16" t="s">
        <v>383</v>
      </c>
      <c r="G187" s="16">
        <v>22</v>
      </c>
      <c r="H187" s="17" t="s">
        <v>384</v>
      </c>
      <c r="I187" s="17">
        <v>12</v>
      </c>
      <c r="J187" s="17">
        <v>2</v>
      </c>
      <c r="K187" s="17">
        <v>0.084</v>
      </c>
      <c r="L187" s="17">
        <v>20220216</v>
      </c>
      <c r="M187" s="17">
        <v>20220218</v>
      </c>
      <c r="N187" s="14"/>
      <c r="O187" s="24" t="s">
        <v>147</v>
      </c>
      <c r="P187" s="14">
        <v>12</v>
      </c>
      <c r="Q187" s="14">
        <v>2</v>
      </c>
      <c r="R187" s="14">
        <f t="shared" si="8"/>
        <v>840</v>
      </c>
      <c r="S187" s="24"/>
      <c r="T187" s="24" t="s">
        <v>147</v>
      </c>
      <c r="U187" s="14"/>
      <c r="V187" s="14"/>
      <c r="W187" s="14"/>
      <c r="X187" s="14"/>
      <c r="Y187" s="14"/>
      <c r="Z187" s="14"/>
      <c r="AA187" s="14"/>
      <c r="AB187" s="14"/>
      <c r="AC187" s="14"/>
    </row>
    <row r="188" customHeight="1" spans="1:29">
      <c r="A188" s="13">
        <f>MATCH(C188,'2021年11月-2022年3月旅行社组织国内游客在厦住宿补助'!C$5:C$39,0)</f>
        <v>16</v>
      </c>
      <c r="B188" s="48">
        <f>MATCH(C188,'2021年11月-2022年3月旅行社组织国内游客在厦住宿补助'!C$5:C$24,0)</f>
        <v>16</v>
      </c>
      <c r="C188" s="14" t="s">
        <v>45</v>
      </c>
      <c r="D188" s="49">
        <f>SUBTOTAL(3,E$7:E188)</f>
        <v>145</v>
      </c>
      <c r="E188" s="49" t="str">
        <f t="shared" si="9"/>
        <v>GD60EY5WC502</v>
      </c>
      <c r="F188" s="16" t="s">
        <v>385</v>
      </c>
      <c r="G188" s="16">
        <v>22</v>
      </c>
      <c r="H188" s="17" t="s">
        <v>271</v>
      </c>
      <c r="I188" s="17">
        <v>11</v>
      </c>
      <c r="J188" s="17">
        <v>1</v>
      </c>
      <c r="K188" s="17">
        <v>0.033</v>
      </c>
      <c r="L188" s="17">
        <v>20220224</v>
      </c>
      <c r="M188" s="17">
        <v>20220225</v>
      </c>
      <c r="N188" s="14"/>
      <c r="O188" s="24" t="s">
        <v>147</v>
      </c>
      <c r="P188" s="14">
        <v>11</v>
      </c>
      <c r="Q188" s="14">
        <v>1</v>
      </c>
      <c r="R188" s="14">
        <f t="shared" si="8"/>
        <v>330</v>
      </c>
      <c r="S188" s="24"/>
      <c r="T188" s="24" t="s">
        <v>147</v>
      </c>
      <c r="U188" s="14"/>
      <c r="V188" s="14"/>
      <c r="W188" s="14"/>
      <c r="X188" s="14"/>
      <c r="Y188" s="14"/>
      <c r="Z188" s="14"/>
      <c r="AA188" s="14"/>
      <c r="AB188" s="14"/>
      <c r="AC188" s="14"/>
    </row>
    <row r="189" customHeight="1" spans="1:29">
      <c r="A189" s="13">
        <f>MATCH(C189,'2021年11月-2022年3月旅行社组织国内游客在厦住宿补助'!C$5:C$39,0)</f>
        <v>16</v>
      </c>
      <c r="B189" s="48">
        <f>MATCH(C189,'2021年11月-2022年3月旅行社组织国内游客在厦住宿补助'!C$5:C$24,0)</f>
        <v>16</v>
      </c>
      <c r="C189" s="14" t="s">
        <v>45</v>
      </c>
      <c r="D189" s="49">
        <f>SUBTOTAL(3,E$7:E189)</f>
        <v>146</v>
      </c>
      <c r="E189" s="49" t="str">
        <f t="shared" si="9"/>
        <v>GD95DKMD5S44</v>
      </c>
      <c r="F189" s="16" t="s">
        <v>386</v>
      </c>
      <c r="G189" s="16">
        <v>23</v>
      </c>
      <c r="H189" s="17" t="s">
        <v>387</v>
      </c>
      <c r="I189" s="17">
        <v>11</v>
      </c>
      <c r="J189" s="17">
        <v>1</v>
      </c>
      <c r="K189" s="17">
        <v>0.033</v>
      </c>
      <c r="L189" s="17">
        <v>20220227</v>
      </c>
      <c r="M189" s="17">
        <v>20220228</v>
      </c>
      <c r="N189" s="14"/>
      <c r="O189" s="24" t="s">
        <v>147</v>
      </c>
      <c r="P189" s="14">
        <v>11</v>
      </c>
      <c r="Q189" s="14">
        <v>1</v>
      </c>
      <c r="R189" s="14">
        <f t="shared" si="8"/>
        <v>330</v>
      </c>
      <c r="S189" s="24"/>
      <c r="T189" s="24" t="s">
        <v>147</v>
      </c>
      <c r="U189" s="14"/>
      <c r="V189" s="14"/>
      <c r="W189" s="14"/>
      <c r="X189" s="14"/>
      <c r="Y189" s="14"/>
      <c r="Z189" s="14"/>
      <c r="AA189" s="14"/>
      <c r="AB189" s="14"/>
      <c r="AC189" s="14"/>
    </row>
    <row r="190" customHeight="1" spans="1:29">
      <c r="A190" s="13">
        <f>MATCH(C190,'2021年11月-2022年3月旅行社组织国内游客在厦住宿补助'!C$5:C$39,0)</f>
        <v>16</v>
      </c>
      <c r="B190" s="48">
        <f>MATCH(C190,'2021年11月-2022年3月旅行社组织国内游客在厦住宿补助'!C$5:C$24,0)</f>
        <v>16</v>
      </c>
      <c r="C190" s="14" t="s">
        <v>45</v>
      </c>
      <c r="D190" s="49">
        <f>SUBTOTAL(3,E$7:E190)</f>
        <v>147</v>
      </c>
      <c r="E190" s="49" t="str">
        <f t="shared" si="9"/>
        <v>GD518HTM2M77</v>
      </c>
      <c r="F190" s="16" t="s">
        <v>388</v>
      </c>
      <c r="G190" s="16">
        <v>15</v>
      </c>
      <c r="H190" s="17" t="s">
        <v>271</v>
      </c>
      <c r="I190" s="17">
        <v>7</v>
      </c>
      <c r="J190" s="17">
        <v>71</v>
      </c>
      <c r="K190" s="17">
        <v>0.021</v>
      </c>
      <c r="L190" s="17">
        <v>20220228</v>
      </c>
      <c r="M190" s="17">
        <v>20220301</v>
      </c>
      <c r="N190" s="14"/>
      <c r="O190" s="24" t="s">
        <v>147</v>
      </c>
      <c r="P190" s="14">
        <v>7</v>
      </c>
      <c r="Q190" s="14">
        <v>1</v>
      </c>
      <c r="R190" s="14">
        <f t="shared" si="8"/>
        <v>210</v>
      </c>
      <c r="S190" s="24"/>
      <c r="T190" s="24" t="s">
        <v>147</v>
      </c>
      <c r="U190" s="14"/>
      <c r="V190" s="14"/>
      <c r="W190" s="14"/>
      <c r="X190" s="14"/>
      <c r="Y190" s="14"/>
      <c r="Z190" s="14"/>
      <c r="AA190" s="14"/>
      <c r="AB190" s="14"/>
      <c r="AC190" s="14"/>
    </row>
    <row r="191" customHeight="1" spans="1:29">
      <c r="A191" s="13">
        <f>MATCH(C191,'2021年11月-2022年3月旅行社组织国内游客在厦住宿补助'!C$5:C$39,0)</f>
        <v>16</v>
      </c>
      <c r="B191" s="48">
        <f>MATCH(C191,'2021年11月-2022年3月旅行社组织国内游客在厦住宿补助'!C$5:C$24,0)</f>
        <v>16</v>
      </c>
      <c r="C191" s="14" t="s">
        <v>45</v>
      </c>
      <c r="D191" s="49">
        <f>SUBTOTAL(3,E$7:E191)</f>
        <v>148</v>
      </c>
      <c r="E191" s="49" t="str">
        <f t="shared" si="9"/>
        <v>GD659HUT0E45</v>
      </c>
      <c r="F191" s="16" t="s">
        <v>389</v>
      </c>
      <c r="G191" s="16">
        <v>3</v>
      </c>
      <c r="H191" s="17" t="s">
        <v>390</v>
      </c>
      <c r="I191" s="17">
        <v>2</v>
      </c>
      <c r="J191" s="17">
        <v>2</v>
      </c>
      <c r="K191" s="17">
        <v>0.014</v>
      </c>
      <c r="L191" s="17">
        <v>20220311</v>
      </c>
      <c r="M191" s="17">
        <v>20220313</v>
      </c>
      <c r="N191" s="14"/>
      <c r="O191" s="24" t="s">
        <v>147</v>
      </c>
      <c r="P191" s="14">
        <v>2</v>
      </c>
      <c r="Q191" s="14">
        <v>2</v>
      </c>
      <c r="R191" s="14">
        <f t="shared" si="8"/>
        <v>140</v>
      </c>
      <c r="S191" s="24"/>
      <c r="T191" s="24" t="s">
        <v>147</v>
      </c>
      <c r="U191" s="14"/>
      <c r="V191" s="14"/>
      <c r="W191" s="14"/>
      <c r="X191" s="14"/>
      <c r="Y191" s="14"/>
      <c r="Z191" s="14"/>
      <c r="AA191" s="14"/>
      <c r="AB191" s="14"/>
      <c r="AC191" s="14"/>
    </row>
    <row r="192" customHeight="1" spans="1:29">
      <c r="A192" s="13">
        <f>MATCH(C192,'2021年11月-2022年3月旅行社组织国内游客在厦住宿补助'!C$5:C$39,0)</f>
        <v>9</v>
      </c>
      <c r="B192" s="48">
        <f>MATCH(C192,'2021年11月-2022年3月旅行社组织国内游客在厦住宿补助'!C$5:C$24,0)</f>
        <v>9</v>
      </c>
      <c r="C192" s="14" t="s">
        <v>46</v>
      </c>
      <c r="D192" s="49">
        <f>SUBTOTAL(3,E$7:E192)</f>
        <v>149</v>
      </c>
      <c r="E192" s="49" t="str">
        <f t="shared" si="9"/>
        <v>GD41M3ZD3913</v>
      </c>
      <c r="F192" s="31" t="s">
        <v>391</v>
      </c>
      <c r="G192" s="31">
        <v>2</v>
      </c>
      <c r="H192" s="32" t="s">
        <v>183</v>
      </c>
      <c r="I192" s="17">
        <v>1</v>
      </c>
      <c r="J192" s="17">
        <v>2</v>
      </c>
      <c r="K192" s="32">
        <v>0.008</v>
      </c>
      <c r="L192" s="17">
        <v>20211119</v>
      </c>
      <c r="M192" s="17">
        <v>20211121</v>
      </c>
      <c r="N192" s="14"/>
      <c r="O192" s="24" t="s">
        <v>147</v>
      </c>
      <c r="P192" s="14">
        <v>1</v>
      </c>
      <c r="Q192" s="14">
        <v>2</v>
      </c>
      <c r="R192" s="14">
        <f t="shared" si="8"/>
        <v>70</v>
      </c>
      <c r="S192" s="24"/>
      <c r="T192" s="24" t="s">
        <v>147</v>
      </c>
      <c r="U192" s="14"/>
      <c r="V192" s="14"/>
      <c r="W192" s="14"/>
      <c r="X192" s="14"/>
      <c r="Y192" s="14"/>
      <c r="Z192" s="14"/>
      <c r="AA192" s="14"/>
      <c r="AB192" s="14"/>
      <c r="AC192" s="14"/>
    </row>
    <row r="193" customHeight="1" spans="1:29">
      <c r="A193" s="13">
        <f>MATCH(C193,'2021年11月-2022年3月旅行社组织国内游客在厦住宿补助'!C$5:C$39,0)</f>
        <v>9</v>
      </c>
      <c r="B193" s="48">
        <f>MATCH(C193,'2021年11月-2022年3月旅行社组织国内游客在厦住宿补助'!C$5:C$24,0)</f>
        <v>9</v>
      </c>
      <c r="C193" s="14" t="s">
        <v>46</v>
      </c>
      <c r="D193" s="49">
        <f>SUBTOTAL(3,E$7:E193)</f>
        <v>150</v>
      </c>
      <c r="E193" s="49" t="str">
        <f t="shared" si="9"/>
        <v>GD07QZ2IF761</v>
      </c>
      <c r="F193" s="31" t="s">
        <v>392</v>
      </c>
      <c r="G193" s="31">
        <v>21</v>
      </c>
      <c r="H193" s="32" t="s">
        <v>393</v>
      </c>
      <c r="I193" s="17">
        <v>11</v>
      </c>
      <c r="J193" s="17">
        <v>3</v>
      </c>
      <c r="K193" s="32">
        <v>0.165</v>
      </c>
      <c r="L193" s="17">
        <v>20211113</v>
      </c>
      <c r="M193" s="17">
        <v>20211116</v>
      </c>
      <c r="N193" s="14"/>
      <c r="O193" s="24" t="s">
        <v>147</v>
      </c>
      <c r="P193" s="14">
        <v>11</v>
      </c>
      <c r="Q193" s="14">
        <v>3</v>
      </c>
      <c r="R193" s="14">
        <f t="shared" si="8"/>
        <v>1320</v>
      </c>
      <c r="S193" s="24"/>
      <c r="T193" s="24" t="s">
        <v>147</v>
      </c>
      <c r="U193" s="14"/>
      <c r="V193" s="14"/>
      <c r="W193" s="14"/>
      <c r="X193" s="14"/>
      <c r="Y193" s="14"/>
      <c r="Z193" s="14"/>
      <c r="AA193" s="14"/>
      <c r="AB193" s="14"/>
      <c r="AC193" s="14"/>
    </row>
    <row r="194" customHeight="1" spans="1:29">
      <c r="A194" s="13">
        <f>MATCH(C194,'2021年11月-2022年3月旅行社组织国内游客在厦住宿补助'!C$5:C$39,0)</f>
        <v>9</v>
      </c>
      <c r="B194" s="48">
        <f>MATCH(C194,'2021年11月-2022年3月旅行社组织国内游客在厦住宿补助'!C$5:C$24,0)</f>
        <v>9</v>
      </c>
      <c r="C194" s="14" t="s">
        <v>46</v>
      </c>
      <c r="D194" s="49">
        <f>SUBTOTAL(3,E$7:E194)</f>
        <v>151</v>
      </c>
      <c r="E194" s="49" t="str">
        <f t="shared" si="9"/>
        <v>GD055FYZH376</v>
      </c>
      <c r="F194" s="31" t="s">
        <v>394</v>
      </c>
      <c r="G194" s="31">
        <v>22</v>
      </c>
      <c r="H194" s="32" t="s">
        <v>395</v>
      </c>
      <c r="I194" s="17">
        <v>11</v>
      </c>
      <c r="J194" s="17">
        <v>2</v>
      </c>
      <c r="K194" s="32">
        <v>0.088</v>
      </c>
      <c r="L194" s="17">
        <v>20211105</v>
      </c>
      <c r="M194" s="17">
        <v>20211107</v>
      </c>
      <c r="N194" s="14"/>
      <c r="O194" s="24" t="s">
        <v>147</v>
      </c>
      <c r="P194" s="14">
        <v>11</v>
      </c>
      <c r="Q194" s="14">
        <v>2</v>
      </c>
      <c r="R194" s="21">
        <f>IF(T194="是",IF(Q194=1,P194*30,IF(Q194=2,P194*70,IF(Q194&gt;2,P194*120,0))),0)-40</f>
        <v>730</v>
      </c>
      <c r="S194" s="24"/>
      <c r="T194" s="24" t="s">
        <v>147</v>
      </c>
      <c r="U194" s="14"/>
      <c r="V194" s="14"/>
      <c r="W194" s="14"/>
      <c r="X194" s="14"/>
      <c r="Y194" s="14"/>
      <c r="Z194" s="14"/>
      <c r="AA194" s="14"/>
      <c r="AB194" s="14"/>
      <c r="AC194" s="14"/>
    </row>
    <row r="195" customHeight="1" spans="1:29">
      <c r="A195" s="13">
        <f>MATCH(C195,'2021年11月-2022年3月旅行社组织国内游客在厦住宿补助'!C$5:C$39,0)</f>
        <v>9</v>
      </c>
      <c r="B195" s="48">
        <f>MATCH(C195,'2021年11月-2022年3月旅行社组织国内游客在厦住宿补助'!C$5:C$24,0)</f>
        <v>9</v>
      </c>
      <c r="C195" s="14" t="s">
        <v>46</v>
      </c>
      <c r="D195" s="49">
        <f>SUBTOTAL(3,E$7:E195)</f>
        <v>152</v>
      </c>
      <c r="E195" s="49" t="str">
        <f t="shared" si="9"/>
        <v>GD47ZH2ZPO64</v>
      </c>
      <c r="F195" s="31" t="s">
        <v>396</v>
      </c>
      <c r="G195" s="31">
        <v>7</v>
      </c>
      <c r="H195" s="32" t="s">
        <v>397</v>
      </c>
      <c r="I195" s="17">
        <v>4</v>
      </c>
      <c r="J195" s="17">
        <v>2</v>
      </c>
      <c r="K195" s="32">
        <v>0.032</v>
      </c>
      <c r="L195" s="17">
        <v>20211105</v>
      </c>
      <c r="M195" s="17">
        <v>2011106</v>
      </c>
      <c r="N195" s="14"/>
      <c r="O195" s="24" t="s">
        <v>147</v>
      </c>
      <c r="P195" s="14">
        <v>4</v>
      </c>
      <c r="Q195" s="14">
        <v>2</v>
      </c>
      <c r="R195" s="14">
        <f t="shared" si="8"/>
        <v>280</v>
      </c>
      <c r="S195" s="24"/>
      <c r="T195" s="24" t="s">
        <v>147</v>
      </c>
      <c r="U195" s="14"/>
      <c r="V195" s="14"/>
      <c r="W195" s="14"/>
      <c r="X195" s="14"/>
      <c r="Y195" s="14"/>
      <c r="Z195" s="14"/>
      <c r="AA195" s="14"/>
      <c r="AB195" s="14"/>
      <c r="AC195" s="14"/>
    </row>
    <row r="196" customHeight="1" spans="1:29">
      <c r="A196" s="13">
        <f>MATCH(C196,'2021年11月-2022年3月旅行社组织国内游客在厦住宿补助'!C$5:C$39,0)</f>
        <v>9</v>
      </c>
      <c r="B196" s="48">
        <f>MATCH(C196,'2021年11月-2022年3月旅行社组织国内游客在厦住宿补助'!C$5:C$24,0)</f>
        <v>9</v>
      </c>
      <c r="C196" s="14" t="s">
        <v>46</v>
      </c>
      <c r="D196" s="49">
        <f>SUBTOTAL(3,E$7:E196)</f>
        <v>153</v>
      </c>
      <c r="E196" s="49" t="str">
        <f t="shared" si="9"/>
        <v>GD357L7OC628</v>
      </c>
      <c r="F196" s="31" t="s">
        <v>398</v>
      </c>
      <c r="G196" s="31">
        <v>2</v>
      </c>
      <c r="H196" s="32" t="s">
        <v>183</v>
      </c>
      <c r="I196" s="17">
        <v>1</v>
      </c>
      <c r="J196" s="17">
        <v>3</v>
      </c>
      <c r="K196" s="17">
        <v>0.015</v>
      </c>
      <c r="L196" s="17">
        <v>20211219</v>
      </c>
      <c r="M196" s="17">
        <v>20211224</v>
      </c>
      <c r="N196" s="14"/>
      <c r="O196" s="24" t="s">
        <v>147</v>
      </c>
      <c r="P196" s="14">
        <v>1</v>
      </c>
      <c r="Q196" s="14">
        <v>3</v>
      </c>
      <c r="R196" s="14">
        <f t="shared" si="8"/>
        <v>120</v>
      </c>
      <c r="S196" s="24"/>
      <c r="T196" s="24" t="s">
        <v>147</v>
      </c>
      <c r="U196" s="14"/>
      <c r="V196" s="14"/>
      <c r="W196" s="14"/>
      <c r="X196" s="14"/>
      <c r="Y196" s="14"/>
      <c r="Z196" s="14"/>
      <c r="AA196" s="14"/>
      <c r="AB196" s="14"/>
      <c r="AC196" s="14"/>
    </row>
    <row r="197" customHeight="1" spans="1:29">
      <c r="A197" s="13">
        <f>MATCH(C197,'2021年11月-2022年3月旅行社组织国内游客在厦住宿补助'!C$5:C$39,0)</f>
        <v>9</v>
      </c>
      <c r="B197" s="48">
        <f>MATCH(C197,'2021年11月-2022年3月旅行社组织国内游客在厦住宿补助'!C$5:C$24,0)</f>
        <v>9</v>
      </c>
      <c r="C197" s="14" t="s">
        <v>46</v>
      </c>
      <c r="D197" s="49">
        <f>SUBTOTAL(3,E$7:E197)</f>
        <v>154</v>
      </c>
      <c r="E197" s="49" t="str">
        <f t="shared" si="9"/>
        <v>GD328HBSRT80</v>
      </c>
      <c r="F197" s="31" t="s">
        <v>399</v>
      </c>
      <c r="G197" s="31">
        <v>1</v>
      </c>
      <c r="H197" s="32" t="s">
        <v>183</v>
      </c>
      <c r="I197" s="17">
        <v>1</v>
      </c>
      <c r="J197" s="17">
        <v>3</v>
      </c>
      <c r="K197" s="17">
        <v>0.015</v>
      </c>
      <c r="L197" s="17">
        <v>20211213</v>
      </c>
      <c r="M197" s="17">
        <v>20211216</v>
      </c>
      <c r="N197" s="14"/>
      <c r="O197" s="24" t="s">
        <v>147</v>
      </c>
      <c r="P197" s="14">
        <v>1</v>
      </c>
      <c r="Q197" s="14">
        <v>3</v>
      </c>
      <c r="R197" s="14">
        <f t="shared" si="8"/>
        <v>120</v>
      </c>
      <c r="S197" s="24"/>
      <c r="T197" s="24" t="s">
        <v>147</v>
      </c>
      <c r="U197" s="14"/>
      <c r="V197" s="14"/>
      <c r="W197" s="14"/>
      <c r="X197" s="14"/>
      <c r="Y197" s="14"/>
      <c r="Z197" s="14"/>
      <c r="AA197" s="14"/>
      <c r="AB197" s="14"/>
      <c r="AC197" s="14"/>
    </row>
    <row r="198" customHeight="1" spans="1:29">
      <c r="A198" s="13">
        <f>MATCH(C198,'2021年11月-2022年3月旅行社组织国内游客在厦住宿补助'!C$5:C$39,0)</f>
        <v>9</v>
      </c>
      <c r="B198" s="48">
        <f>MATCH(C198,'2021年11月-2022年3月旅行社组织国内游客在厦住宿补助'!C$5:C$24,0)</f>
        <v>9</v>
      </c>
      <c r="C198" s="14" t="s">
        <v>46</v>
      </c>
      <c r="D198" s="49">
        <f>SUBTOTAL(3,E$7:E198)</f>
        <v>155</v>
      </c>
      <c r="E198" s="49" t="str">
        <f t="shared" si="9"/>
        <v>GD93E6FDP671</v>
      </c>
      <c r="F198" s="31" t="s">
        <v>400</v>
      </c>
      <c r="G198" s="31">
        <v>9</v>
      </c>
      <c r="H198" s="32" t="s">
        <v>401</v>
      </c>
      <c r="I198" s="17">
        <v>5</v>
      </c>
      <c r="J198" s="17">
        <v>3</v>
      </c>
      <c r="K198" s="17">
        <v>0.075</v>
      </c>
      <c r="L198" s="17">
        <v>20211212</v>
      </c>
      <c r="M198" s="17">
        <v>20211217</v>
      </c>
      <c r="N198" s="14"/>
      <c r="O198" s="24" t="s">
        <v>147</v>
      </c>
      <c r="P198" s="14">
        <v>5</v>
      </c>
      <c r="Q198" s="14">
        <v>3</v>
      </c>
      <c r="R198" s="14">
        <f t="shared" si="8"/>
        <v>600</v>
      </c>
      <c r="S198" s="24"/>
      <c r="T198" s="24" t="s">
        <v>147</v>
      </c>
      <c r="U198" s="14"/>
      <c r="V198" s="14"/>
      <c r="W198" s="14"/>
      <c r="X198" s="14"/>
      <c r="Y198" s="14"/>
      <c r="Z198" s="14"/>
      <c r="AA198" s="14"/>
      <c r="AB198" s="14"/>
      <c r="AC198" s="14"/>
    </row>
    <row r="199" customHeight="1" spans="1:29">
      <c r="A199" s="13">
        <f>MATCH(C199,'2021年11月-2022年3月旅行社组织国内游客在厦住宿补助'!C$5:C$39,0)</f>
        <v>9</v>
      </c>
      <c r="B199" s="48">
        <f>MATCH(C199,'2021年11月-2022年3月旅行社组织国内游客在厦住宿补助'!C$5:C$24,0)</f>
        <v>9</v>
      </c>
      <c r="C199" s="14" t="s">
        <v>46</v>
      </c>
      <c r="D199" s="49">
        <f>SUBTOTAL(3,E$7:E199)</f>
        <v>156</v>
      </c>
      <c r="E199" s="49" t="str">
        <f t="shared" si="9"/>
        <v>GD42FOJDUK82</v>
      </c>
      <c r="F199" s="31" t="s">
        <v>402</v>
      </c>
      <c r="G199" s="31">
        <v>15</v>
      </c>
      <c r="H199" s="32" t="s">
        <v>403</v>
      </c>
      <c r="I199" s="17">
        <v>7</v>
      </c>
      <c r="J199" s="17">
        <v>3</v>
      </c>
      <c r="K199" s="17">
        <v>0.105</v>
      </c>
      <c r="L199" s="17">
        <v>20211201</v>
      </c>
      <c r="M199" s="17">
        <v>20211205</v>
      </c>
      <c r="N199" s="14"/>
      <c r="O199" s="24" t="s">
        <v>147</v>
      </c>
      <c r="P199" s="14">
        <v>7</v>
      </c>
      <c r="Q199" s="14">
        <v>3</v>
      </c>
      <c r="R199" s="14">
        <f t="shared" ref="R199:R262" si="10">IF(T199="是",IF(Q199=1,P199*30,IF(Q199=2,P199*70,IF(Q199&gt;2,P199*120,0))),0)</f>
        <v>840</v>
      </c>
      <c r="S199" s="24"/>
      <c r="T199" s="24" t="s">
        <v>147</v>
      </c>
      <c r="U199" s="14"/>
      <c r="V199" s="14"/>
      <c r="W199" s="14"/>
      <c r="X199" s="14"/>
      <c r="Y199" s="14"/>
      <c r="Z199" s="14"/>
      <c r="AA199" s="14"/>
      <c r="AB199" s="14"/>
      <c r="AC199" s="14"/>
    </row>
    <row r="200" customHeight="1" spans="1:29">
      <c r="A200" s="13">
        <f>MATCH(C200,'2021年11月-2022年3月旅行社组织国内游客在厦住宿补助'!C$5:C$39,0)</f>
        <v>9</v>
      </c>
      <c r="B200" s="48">
        <f>MATCH(C200,'2021年11月-2022年3月旅行社组织国内游客在厦住宿补助'!C$5:C$24,0)</f>
        <v>9</v>
      </c>
      <c r="C200" s="14" t="s">
        <v>46</v>
      </c>
      <c r="D200" s="49">
        <f>SUBTOTAL(3,E$7:E200)</f>
        <v>157</v>
      </c>
      <c r="E200" s="49" t="str">
        <f t="shared" si="9"/>
        <v>GD35IO4R9C05</v>
      </c>
      <c r="F200" s="31" t="s">
        <v>404</v>
      </c>
      <c r="G200" s="35">
        <v>2</v>
      </c>
      <c r="H200" s="32" t="s">
        <v>405</v>
      </c>
      <c r="I200" s="17">
        <v>1</v>
      </c>
      <c r="J200" s="17">
        <v>3</v>
      </c>
      <c r="K200" s="32">
        <v>0.015</v>
      </c>
      <c r="L200" s="17">
        <v>20220109</v>
      </c>
      <c r="M200" s="17">
        <v>20220112</v>
      </c>
      <c r="N200" s="14"/>
      <c r="O200" s="24" t="s">
        <v>147</v>
      </c>
      <c r="P200" s="14">
        <v>1</v>
      </c>
      <c r="Q200" s="14">
        <v>3</v>
      </c>
      <c r="R200" s="14">
        <f t="shared" si="10"/>
        <v>120</v>
      </c>
      <c r="S200" s="24"/>
      <c r="T200" s="24" t="s">
        <v>147</v>
      </c>
      <c r="U200" s="14"/>
      <c r="V200" s="14"/>
      <c r="W200" s="14"/>
      <c r="X200" s="14"/>
      <c r="Y200" s="14"/>
      <c r="Z200" s="14"/>
      <c r="AA200" s="14"/>
      <c r="AB200" s="14"/>
      <c r="AC200" s="14"/>
    </row>
    <row r="201" customHeight="1" spans="1:29">
      <c r="A201" s="13">
        <f>MATCH(C201,'2021年11月-2022年3月旅行社组织国内游客在厦住宿补助'!C$5:C$39,0)</f>
        <v>9</v>
      </c>
      <c r="B201" s="48">
        <f>MATCH(C201,'2021年11月-2022年3月旅行社组织国内游客在厦住宿补助'!C$5:C$24,0)</f>
        <v>9</v>
      </c>
      <c r="C201" s="14" t="s">
        <v>46</v>
      </c>
      <c r="D201" s="49">
        <f>SUBTOTAL(3,E$7:E201)</f>
        <v>158</v>
      </c>
      <c r="E201" s="49" t="str">
        <f t="shared" si="9"/>
        <v>GD72AKPJB265</v>
      </c>
      <c r="F201" s="31" t="s">
        <v>406</v>
      </c>
      <c r="G201" s="31">
        <v>1</v>
      </c>
      <c r="H201" s="32" t="s">
        <v>407</v>
      </c>
      <c r="I201" s="17">
        <v>1</v>
      </c>
      <c r="J201" s="17">
        <v>3</v>
      </c>
      <c r="K201" s="32">
        <v>0.015</v>
      </c>
      <c r="L201" s="17">
        <v>20220114</v>
      </c>
      <c r="M201" s="17">
        <v>20220117</v>
      </c>
      <c r="N201" s="14"/>
      <c r="O201" s="24" t="s">
        <v>147</v>
      </c>
      <c r="P201" s="14">
        <v>1</v>
      </c>
      <c r="Q201" s="14">
        <v>3</v>
      </c>
      <c r="R201" s="14">
        <f t="shared" si="10"/>
        <v>120</v>
      </c>
      <c r="S201" s="24"/>
      <c r="T201" s="24" t="s">
        <v>147</v>
      </c>
      <c r="U201" s="14"/>
      <c r="V201" s="14"/>
      <c r="W201" s="14"/>
      <c r="X201" s="14"/>
      <c r="Y201" s="14"/>
      <c r="Z201" s="14"/>
      <c r="AA201" s="14"/>
      <c r="AB201" s="14"/>
      <c r="AC201" s="14"/>
    </row>
    <row r="202" s="8" customFormat="1" customHeight="1" spans="1:29">
      <c r="A202" s="13">
        <f>MATCH(C202,'2021年11月-2022年3月旅行社组织国内游客在厦住宿补助'!C$5:C$39,0)</f>
        <v>9</v>
      </c>
      <c r="B202" s="48">
        <f>MATCH(C202,'2021年11月-2022年3月旅行社组织国内游客在厦住宿补助'!C$5:C$24,0)</f>
        <v>9</v>
      </c>
      <c r="C202" s="36" t="s">
        <v>46</v>
      </c>
      <c r="D202" s="49">
        <f>SUBTOTAL(3,E$7:E202)</f>
        <v>159</v>
      </c>
      <c r="E202" s="49" t="str">
        <f t="shared" ref="E202:E265" si="11">IF(F202=F201,"",F202)</f>
        <v>GD82EG1C3B28</v>
      </c>
      <c r="F202" s="37" t="s">
        <v>408</v>
      </c>
      <c r="G202" s="37">
        <v>2</v>
      </c>
      <c r="H202" s="38" t="s">
        <v>409</v>
      </c>
      <c r="I202" s="39">
        <v>2</v>
      </c>
      <c r="J202" s="39">
        <v>2</v>
      </c>
      <c r="K202" s="38">
        <v>0.016</v>
      </c>
      <c r="L202" s="39">
        <v>20220116</v>
      </c>
      <c r="M202" s="39">
        <v>20220117</v>
      </c>
      <c r="N202" s="36"/>
      <c r="O202" s="42" t="s">
        <v>147</v>
      </c>
      <c r="P202" s="36">
        <v>2</v>
      </c>
      <c r="Q202" s="36">
        <v>2</v>
      </c>
      <c r="R202" s="36">
        <f t="shared" si="10"/>
        <v>140</v>
      </c>
      <c r="S202" s="42"/>
      <c r="T202" s="42" t="s">
        <v>147</v>
      </c>
      <c r="U202" s="14"/>
      <c r="V202" s="14"/>
      <c r="W202" s="14"/>
      <c r="X202" s="14"/>
      <c r="Y202" s="14"/>
      <c r="Z202" s="14"/>
      <c r="AA202" s="14"/>
      <c r="AB202" s="14"/>
      <c r="AC202" s="14"/>
    </row>
    <row r="203" customHeight="1" spans="1:29">
      <c r="A203" s="13">
        <f>MATCH(C203,'2021年11月-2022年3月旅行社组织国内游客在厦住宿补助'!C$5:C$39,0)</f>
        <v>9</v>
      </c>
      <c r="B203" s="48">
        <f>MATCH(C203,'2021年11月-2022年3月旅行社组织国内游客在厦住宿补助'!C$5:C$24,0)</f>
        <v>9</v>
      </c>
      <c r="C203" s="14" t="s">
        <v>46</v>
      </c>
      <c r="D203" s="49">
        <f>SUBTOTAL(3,E$7:E203)</f>
        <v>160</v>
      </c>
      <c r="E203" s="49" t="str">
        <f t="shared" si="11"/>
        <v>GD13QXM83U57</v>
      </c>
      <c r="F203" s="31" t="s">
        <v>410</v>
      </c>
      <c r="G203" s="31">
        <v>8</v>
      </c>
      <c r="H203" s="32" t="s">
        <v>405</v>
      </c>
      <c r="I203" s="17">
        <v>4</v>
      </c>
      <c r="J203" s="17">
        <v>2</v>
      </c>
      <c r="K203" s="32">
        <v>0.032</v>
      </c>
      <c r="L203" s="17">
        <v>20220114</v>
      </c>
      <c r="M203" s="17">
        <v>20220115</v>
      </c>
      <c r="N203" s="14"/>
      <c r="O203" s="24" t="s">
        <v>147</v>
      </c>
      <c r="P203" s="14">
        <v>4</v>
      </c>
      <c r="Q203" s="14">
        <v>2</v>
      </c>
      <c r="R203" s="14">
        <f t="shared" si="10"/>
        <v>280</v>
      </c>
      <c r="S203" s="24"/>
      <c r="T203" s="24" t="s">
        <v>147</v>
      </c>
      <c r="U203" s="14"/>
      <c r="V203" s="14"/>
      <c r="W203" s="14"/>
      <c r="X203" s="14"/>
      <c r="Y203" s="14"/>
      <c r="Z203" s="14"/>
      <c r="AA203" s="14"/>
      <c r="AB203" s="14"/>
      <c r="AC203" s="14"/>
    </row>
    <row r="204" customHeight="1" spans="1:29">
      <c r="A204" s="13">
        <f>MATCH(C204,'2021年11月-2022年3月旅行社组织国内游客在厦住宿补助'!C$5:C$39,0)</f>
        <v>9</v>
      </c>
      <c r="B204" s="48">
        <f>MATCH(C204,'2021年11月-2022年3月旅行社组织国内游客在厦住宿补助'!C$5:C$24,0)</f>
        <v>9</v>
      </c>
      <c r="C204" s="14" t="s">
        <v>46</v>
      </c>
      <c r="D204" s="49">
        <f>SUBTOTAL(3,E$7:E204)</f>
        <v>161</v>
      </c>
      <c r="E204" s="49" t="str">
        <f t="shared" si="11"/>
        <v>GD59HZPXDN90</v>
      </c>
      <c r="F204" s="31" t="s">
        <v>411</v>
      </c>
      <c r="G204" s="31">
        <v>2</v>
      </c>
      <c r="H204" s="32" t="s">
        <v>405</v>
      </c>
      <c r="I204" s="17">
        <v>1</v>
      </c>
      <c r="J204" s="17">
        <v>3</v>
      </c>
      <c r="K204" s="32">
        <v>0.015</v>
      </c>
      <c r="L204" s="17">
        <v>20220127</v>
      </c>
      <c r="M204" s="17">
        <v>20220201</v>
      </c>
      <c r="N204" s="14"/>
      <c r="O204" s="24" t="s">
        <v>147</v>
      </c>
      <c r="P204" s="14">
        <v>1</v>
      </c>
      <c r="Q204" s="14">
        <v>3</v>
      </c>
      <c r="R204" s="14">
        <f t="shared" si="10"/>
        <v>120</v>
      </c>
      <c r="S204" s="24"/>
      <c r="T204" s="24" t="s">
        <v>147</v>
      </c>
      <c r="U204" s="14"/>
      <c r="V204" s="14"/>
      <c r="W204" s="14"/>
      <c r="X204" s="14"/>
      <c r="Y204" s="14"/>
      <c r="Z204" s="14"/>
      <c r="AA204" s="14"/>
      <c r="AB204" s="14"/>
      <c r="AC204" s="14"/>
    </row>
    <row r="205" customHeight="1" spans="1:29">
      <c r="A205" s="13">
        <f>MATCH(C205,'2021年11月-2022年3月旅行社组织国内游客在厦住宿补助'!C$5:C$39,0)</f>
        <v>9</v>
      </c>
      <c r="B205" s="48">
        <f>MATCH(C205,'2021年11月-2022年3月旅行社组织国内游客在厦住宿补助'!C$5:C$24,0)</f>
        <v>9</v>
      </c>
      <c r="C205" s="14" t="s">
        <v>46</v>
      </c>
      <c r="D205" s="49">
        <f>SUBTOTAL(3,E$7:E205)</f>
        <v>162</v>
      </c>
      <c r="E205" s="49" t="str">
        <f t="shared" si="11"/>
        <v>GD28RZ9UT920</v>
      </c>
      <c r="F205" s="31" t="s">
        <v>412</v>
      </c>
      <c r="G205" s="31">
        <v>1</v>
      </c>
      <c r="H205" s="32" t="s">
        <v>405</v>
      </c>
      <c r="I205" s="17">
        <v>1</v>
      </c>
      <c r="J205" s="17">
        <v>3</v>
      </c>
      <c r="K205" s="32">
        <v>0.015</v>
      </c>
      <c r="L205" s="17">
        <v>20220130</v>
      </c>
      <c r="M205" s="17">
        <v>20220204</v>
      </c>
      <c r="N205" s="14"/>
      <c r="O205" s="24" t="s">
        <v>147</v>
      </c>
      <c r="P205" s="14">
        <v>1</v>
      </c>
      <c r="Q205" s="14">
        <v>3</v>
      </c>
      <c r="R205" s="14">
        <f t="shared" si="10"/>
        <v>120</v>
      </c>
      <c r="S205" s="24"/>
      <c r="T205" s="24" t="s">
        <v>147</v>
      </c>
      <c r="U205" s="14"/>
      <c r="V205" s="14"/>
      <c r="W205" s="14"/>
      <c r="X205" s="14"/>
      <c r="Y205" s="14"/>
      <c r="Z205" s="14"/>
      <c r="AA205" s="14"/>
      <c r="AB205" s="14"/>
      <c r="AC205" s="14"/>
    </row>
    <row r="206" customHeight="1" spans="1:29">
      <c r="A206" s="13">
        <f>MATCH(C206,'2021年11月-2022年3月旅行社组织国内游客在厦住宿补助'!C$5:C$39,0)</f>
        <v>9</v>
      </c>
      <c r="B206" s="48">
        <f>MATCH(C206,'2021年11月-2022年3月旅行社组织国内游客在厦住宿补助'!C$5:C$24,0)</f>
        <v>9</v>
      </c>
      <c r="C206" s="14" t="s">
        <v>46</v>
      </c>
      <c r="D206" s="49">
        <f>SUBTOTAL(3,E$7:E206)</f>
        <v>163</v>
      </c>
      <c r="E206" s="49" t="str">
        <f t="shared" si="11"/>
        <v>GD94K9DT6U73</v>
      </c>
      <c r="F206" s="31" t="s">
        <v>413</v>
      </c>
      <c r="G206" s="31">
        <v>3</v>
      </c>
      <c r="H206" s="32" t="s">
        <v>414</v>
      </c>
      <c r="I206" s="17">
        <v>1</v>
      </c>
      <c r="J206" s="17">
        <v>2</v>
      </c>
      <c r="K206" s="32">
        <v>0.006</v>
      </c>
      <c r="L206" s="17">
        <v>20220130</v>
      </c>
      <c r="M206" s="17">
        <v>20220131</v>
      </c>
      <c r="N206" s="14"/>
      <c r="O206" s="24" t="s">
        <v>147</v>
      </c>
      <c r="P206" s="14">
        <v>1</v>
      </c>
      <c r="Q206" s="14">
        <v>1</v>
      </c>
      <c r="R206" s="21">
        <f t="shared" si="10"/>
        <v>30</v>
      </c>
      <c r="S206" s="24"/>
      <c r="T206" s="24" t="s">
        <v>147</v>
      </c>
      <c r="U206" s="14"/>
      <c r="V206" s="14"/>
      <c r="W206" s="14"/>
      <c r="X206" s="14"/>
      <c r="Y206" s="14"/>
      <c r="Z206" s="14"/>
      <c r="AA206" s="14"/>
      <c r="AB206" s="14"/>
      <c r="AC206" s="14"/>
    </row>
    <row r="207" customHeight="1" spans="1:29">
      <c r="A207" s="13">
        <f>MATCH(C207,'2021年11月-2022年3月旅行社组织国内游客在厦住宿补助'!C$5:C$39,0)</f>
        <v>9</v>
      </c>
      <c r="B207" s="48">
        <f>MATCH(C207,'2021年11月-2022年3月旅行社组织国内游客在厦住宿补助'!C$5:C$24,0)</f>
        <v>9</v>
      </c>
      <c r="C207" s="14" t="s">
        <v>46</v>
      </c>
      <c r="D207" s="49">
        <f>SUBTOTAL(3,E$7:E207)</f>
        <v>164</v>
      </c>
      <c r="E207" s="49" t="str">
        <f t="shared" si="11"/>
        <v>GD80Q4DY4O86</v>
      </c>
      <c r="F207" s="31" t="s">
        <v>415</v>
      </c>
      <c r="G207" s="31">
        <v>2</v>
      </c>
      <c r="H207" s="32" t="s">
        <v>416</v>
      </c>
      <c r="I207" s="17">
        <v>1</v>
      </c>
      <c r="J207" s="17">
        <v>3</v>
      </c>
      <c r="K207" s="32">
        <v>0.015</v>
      </c>
      <c r="L207" s="17">
        <v>20220130</v>
      </c>
      <c r="M207" s="17">
        <v>20220202</v>
      </c>
      <c r="N207" s="14"/>
      <c r="O207" s="24" t="s">
        <v>147</v>
      </c>
      <c r="P207" s="14">
        <v>1</v>
      </c>
      <c r="Q207" s="14">
        <v>3</v>
      </c>
      <c r="R207" s="14">
        <f t="shared" si="10"/>
        <v>120</v>
      </c>
      <c r="S207" s="24"/>
      <c r="T207" s="24" t="s">
        <v>147</v>
      </c>
      <c r="U207" s="14"/>
      <c r="V207" s="14"/>
      <c r="W207" s="14"/>
      <c r="X207" s="14"/>
      <c r="Y207" s="14"/>
      <c r="Z207" s="14"/>
      <c r="AA207" s="14"/>
      <c r="AB207" s="14"/>
      <c r="AC207" s="14"/>
    </row>
    <row r="208" customHeight="1" spans="1:29">
      <c r="A208" s="13">
        <f>MATCH(C208,'2021年11月-2022年3月旅行社组织国内游客在厦住宿补助'!C$5:C$39,0)</f>
        <v>9</v>
      </c>
      <c r="B208" s="48">
        <f>MATCH(C208,'2021年11月-2022年3月旅行社组织国内游客在厦住宿补助'!C$5:C$24,0)</f>
        <v>9</v>
      </c>
      <c r="C208" s="14" t="s">
        <v>46</v>
      </c>
      <c r="D208" s="49">
        <f>SUBTOTAL(3,E$7:E208)</f>
        <v>164</v>
      </c>
      <c r="E208" s="49"/>
      <c r="F208" s="31" t="s">
        <v>415</v>
      </c>
      <c r="G208" s="31">
        <v>1</v>
      </c>
      <c r="H208" s="32" t="s">
        <v>405</v>
      </c>
      <c r="I208" s="17">
        <v>1</v>
      </c>
      <c r="J208" s="17">
        <v>3</v>
      </c>
      <c r="K208" s="32">
        <v>0.015</v>
      </c>
      <c r="L208" s="17">
        <v>20220130</v>
      </c>
      <c r="M208" s="17">
        <v>20220202</v>
      </c>
      <c r="N208" s="14"/>
      <c r="O208" s="24" t="s">
        <v>147</v>
      </c>
      <c r="P208" s="14">
        <v>1</v>
      </c>
      <c r="Q208" s="14">
        <v>3</v>
      </c>
      <c r="R208" s="14">
        <f t="shared" si="10"/>
        <v>120</v>
      </c>
      <c r="S208" s="24"/>
      <c r="T208" s="24" t="s">
        <v>147</v>
      </c>
      <c r="U208" s="14"/>
      <c r="V208" s="14"/>
      <c r="W208" s="14"/>
      <c r="X208" s="14"/>
      <c r="Y208" s="14"/>
      <c r="Z208" s="14"/>
      <c r="AA208" s="14"/>
      <c r="AB208" s="14"/>
      <c r="AC208" s="14"/>
    </row>
    <row r="209" customHeight="1" spans="1:29">
      <c r="A209" s="13">
        <f>MATCH(C209,'2021年11月-2022年3月旅行社组织国内游客在厦住宿补助'!C$5:C$39,0)</f>
        <v>9</v>
      </c>
      <c r="B209" s="48">
        <f>MATCH(C209,'2021年11月-2022年3月旅行社组织国内游客在厦住宿补助'!C$5:C$24,0)</f>
        <v>9</v>
      </c>
      <c r="C209" s="14" t="s">
        <v>46</v>
      </c>
      <c r="D209" s="49">
        <f>SUBTOTAL(3,E$7:E209)</f>
        <v>165</v>
      </c>
      <c r="E209" s="49" t="str">
        <f t="shared" si="11"/>
        <v>GD6478FISH74</v>
      </c>
      <c r="F209" s="31" t="s">
        <v>417</v>
      </c>
      <c r="G209" s="31">
        <v>5</v>
      </c>
      <c r="H209" s="32" t="s">
        <v>418</v>
      </c>
      <c r="I209" s="17">
        <v>4</v>
      </c>
      <c r="J209" s="17">
        <v>3</v>
      </c>
      <c r="K209" s="17">
        <v>0.06</v>
      </c>
      <c r="L209" s="17">
        <v>20220201</v>
      </c>
      <c r="M209" s="17">
        <v>20220206</v>
      </c>
      <c r="N209" s="14"/>
      <c r="O209" s="24" t="s">
        <v>147</v>
      </c>
      <c r="P209" s="14">
        <v>4</v>
      </c>
      <c r="Q209" s="14">
        <v>3</v>
      </c>
      <c r="R209" s="14">
        <f t="shared" si="10"/>
        <v>480</v>
      </c>
      <c r="S209" s="24"/>
      <c r="T209" s="24" t="s">
        <v>147</v>
      </c>
      <c r="U209" s="14"/>
      <c r="V209" s="14"/>
      <c r="W209" s="14"/>
      <c r="X209" s="14"/>
      <c r="Y209" s="14"/>
      <c r="Z209" s="14"/>
      <c r="AA209" s="14"/>
      <c r="AB209" s="14"/>
      <c r="AC209" s="14"/>
    </row>
    <row r="210" customHeight="1" spans="1:29">
      <c r="A210" s="13">
        <f>MATCH(C210,'2021年11月-2022年3月旅行社组织国内游客在厦住宿补助'!C$5:C$39,0)</f>
        <v>9</v>
      </c>
      <c r="B210" s="48">
        <f>MATCH(C210,'2021年11月-2022年3月旅行社组织国内游客在厦住宿补助'!C$5:C$24,0)</f>
        <v>9</v>
      </c>
      <c r="C210" s="14" t="s">
        <v>46</v>
      </c>
      <c r="D210" s="49">
        <f>SUBTOTAL(3,E$7:E210)</f>
        <v>166</v>
      </c>
      <c r="E210" s="49" t="str">
        <f t="shared" si="11"/>
        <v>GD8515NJI663</v>
      </c>
      <c r="F210" s="31" t="s">
        <v>419</v>
      </c>
      <c r="G210" s="31">
        <v>2</v>
      </c>
      <c r="H210" s="32" t="s">
        <v>420</v>
      </c>
      <c r="I210" s="32">
        <v>1</v>
      </c>
      <c r="J210" s="17">
        <v>3</v>
      </c>
      <c r="K210" s="32">
        <v>0.015</v>
      </c>
      <c r="L210" s="17">
        <v>20220215</v>
      </c>
      <c r="M210" s="17">
        <v>20220218</v>
      </c>
      <c r="N210" s="14"/>
      <c r="O210" s="24" t="s">
        <v>147</v>
      </c>
      <c r="P210" s="14">
        <v>1</v>
      </c>
      <c r="Q210" s="14">
        <v>3</v>
      </c>
      <c r="R210" s="14">
        <f t="shared" si="10"/>
        <v>120</v>
      </c>
      <c r="S210" s="24"/>
      <c r="T210" s="24" t="s">
        <v>147</v>
      </c>
      <c r="U210" s="14"/>
      <c r="V210" s="14"/>
      <c r="W210" s="14"/>
      <c r="X210" s="14"/>
      <c r="Y210" s="14"/>
      <c r="Z210" s="14"/>
      <c r="AA210" s="14"/>
      <c r="AB210" s="14"/>
      <c r="AC210" s="14"/>
    </row>
    <row r="211" customHeight="1" spans="1:29">
      <c r="A211" s="13">
        <f>MATCH(C211,'2021年11月-2022年3月旅行社组织国内游客在厦住宿补助'!C$5:C$39,0)</f>
        <v>9</v>
      </c>
      <c r="B211" s="48">
        <f>MATCH(C211,'2021年11月-2022年3月旅行社组织国内游客在厦住宿补助'!C$5:C$24,0)</f>
        <v>9</v>
      </c>
      <c r="C211" s="14" t="s">
        <v>46</v>
      </c>
      <c r="D211" s="49">
        <f>SUBTOTAL(3,E$7:E211)</f>
        <v>167</v>
      </c>
      <c r="E211" s="49" t="str">
        <f t="shared" si="11"/>
        <v>GD797XVH7T75</v>
      </c>
      <c r="F211" s="31" t="s">
        <v>421</v>
      </c>
      <c r="G211" s="31">
        <v>1</v>
      </c>
      <c r="H211" s="32" t="s">
        <v>422</v>
      </c>
      <c r="I211" s="32">
        <v>1</v>
      </c>
      <c r="J211" s="17">
        <v>3</v>
      </c>
      <c r="K211" s="32">
        <v>0.015</v>
      </c>
      <c r="L211" s="17">
        <v>20220203</v>
      </c>
      <c r="M211" s="17">
        <v>20220206</v>
      </c>
      <c r="N211" s="14"/>
      <c r="O211" s="24" t="s">
        <v>147</v>
      </c>
      <c r="P211" s="14">
        <v>1</v>
      </c>
      <c r="Q211" s="14">
        <v>3</v>
      </c>
      <c r="R211" s="14">
        <f t="shared" si="10"/>
        <v>120</v>
      </c>
      <c r="S211" s="24"/>
      <c r="T211" s="24" t="s">
        <v>147</v>
      </c>
      <c r="U211" s="14"/>
      <c r="V211" s="14"/>
      <c r="W211" s="14"/>
      <c r="X211" s="14"/>
      <c r="Y211" s="14"/>
      <c r="Z211" s="14"/>
      <c r="AA211" s="14"/>
      <c r="AB211" s="14"/>
      <c r="AC211" s="14"/>
    </row>
    <row r="212" customHeight="1" spans="1:29">
      <c r="A212" s="13">
        <f>MATCH(C212,'2021年11月-2022年3月旅行社组织国内游客在厦住宿补助'!C$5:C$39,0)</f>
        <v>9</v>
      </c>
      <c r="B212" s="48">
        <f>MATCH(C212,'2021年11月-2022年3月旅行社组织国内游客在厦住宿补助'!C$5:C$24,0)</f>
        <v>9</v>
      </c>
      <c r="C212" s="14" t="s">
        <v>46</v>
      </c>
      <c r="D212" s="49">
        <f>SUBTOTAL(3,E$7:E212)</f>
        <v>168</v>
      </c>
      <c r="E212" s="49" t="str">
        <f t="shared" si="11"/>
        <v>GD78E8UL3B73</v>
      </c>
      <c r="F212" s="31" t="s">
        <v>423</v>
      </c>
      <c r="G212" s="31">
        <v>12</v>
      </c>
      <c r="H212" s="32" t="s">
        <v>424</v>
      </c>
      <c r="I212" s="32">
        <v>5</v>
      </c>
      <c r="J212" s="17">
        <v>3</v>
      </c>
      <c r="K212" s="32">
        <v>0.075</v>
      </c>
      <c r="L212" s="17">
        <v>20220203</v>
      </c>
      <c r="M212" s="17">
        <v>20220206</v>
      </c>
      <c r="N212" s="14"/>
      <c r="O212" s="24" t="s">
        <v>147</v>
      </c>
      <c r="P212" s="14">
        <v>5</v>
      </c>
      <c r="Q212" s="14">
        <v>3</v>
      </c>
      <c r="R212" s="14">
        <f t="shared" si="10"/>
        <v>600</v>
      </c>
      <c r="S212" s="24"/>
      <c r="T212" s="24" t="s">
        <v>147</v>
      </c>
      <c r="U212" s="14"/>
      <c r="V212" s="14"/>
      <c r="W212" s="14"/>
      <c r="X212" s="14"/>
      <c r="Y212" s="14"/>
      <c r="Z212" s="14"/>
      <c r="AA212" s="14"/>
      <c r="AB212" s="14"/>
      <c r="AC212" s="14"/>
    </row>
    <row r="213" customHeight="1" spans="1:29">
      <c r="A213" s="13">
        <f>MATCH(C213,'2021年11月-2022年3月旅行社组织国内游客在厦住宿补助'!C$5:C$39,0)</f>
        <v>9</v>
      </c>
      <c r="B213" s="48">
        <f>MATCH(C213,'2021年11月-2022年3月旅行社组织国内游客在厦住宿补助'!C$5:C$24,0)</f>
        <v>9</v>
      </c>
      <c r="C213" s="14" t="s">
        <v>46</v>
      </c>
      <c r="D213" s="49">
        <f>SUBTOTAL(3,E$7:E213)</f>
        <v>169</v>
      </c>
      <c r="E213" s="49" t="str">
        <f t="shared" si="11"/>
        <v>GD91UD4LFJ96</v>
      </c>
      <c r="F213" s="31" t="s">
        <v>425</v>
      </c>
      <c r="G213" s="31">
        <v>4</v>
      </c>
      <c r="H213" s="32" t="s">
        <v>426</v>
      </c>
      <c r="I213" s="32">
        <v>2</v>
      </c>
      <c r="J213" s="17">
        <v>1</v>
      </c>
      <c r="K213" s="32">
        <v>0.006</v>
      </c>
      <c r="L213" s="17">
        <v>20220205</v>
      </c>
      <c r="M213" s="17">
        <v>20220206</v>
      </c>
      <c r="N213" s="14" t="s">
        <v>427</v>
      </c>
      <c r="O213" s="24" t="s">
        <v>155</v>
      </c>
      <c r="P213" s="14">
        <v>2</v>
      </c>
      <c r="Q213" s="14">
        <v>1</v>
      </c>
      <c r="R213" s="14">
        <f t="shared" si="10"/>
        <v>0</v>
      </c>
      <c r="S213" s="24" t="s">
        <v>427</v>
      </c>
      <c r="T213" s="24" t="s">
        <v>155</v>
      </c>
      <c r="U213" s="14"/>
      <c r="V213" s="14"/>
      <c r="W213" s="14"/>
      <c r="X213" s="14"/>
      <c r="Y213" s="14"/>
      <c r="Z213" s="14"/>
      <c r="AA213" s="14"/>
      <c r="AB213" s="14"/>
      <c r="AC213" s="14"/>
    </row>
    <row r="214" customHeight="1" spans="1:29">
      <c r="A214" s="13">
        <f>MATCH(C214,'2021年11月-2022年3月旅行社组织国内游客在厦住宿补助'!C$5:C$39,0)</f>
        <v>9</v>
      </c>
      <c r="B214" s="48">
        <f>MATCH(C214,'2021年11月-2022年3月旅行社组织国内游客在厦住宿补助'!C$5:C$24,0)</f>
        <v>9</v>
      </c>
      <c r="C214" s="14" t="s">
        <v>46</v>
      </c>
      <c r="D214" s="49">
        <f>SUBTOTAL(3,E$7:E214)</f>
        <v>170</v>
      </c>
      <c r="E214" s="49" t="str">
        <f t="shared" si="11"/>
        <v>GD67POIYA382</v>
      </c>
      <c r="F214" s="31" t="s">
        <v>428</v>
      </c>
      <c r="G214" s="31">
        <v>3</v>
      </c>
      <c r="H214" s="32" t="s">
        <v>418</v>
      </c>
      <c r="I214" s="32">
        <v>2</v>
      </c>
      <c r="J214" s="17">
        <v>2</v>
      </c>
      <c r="K214" s="32">
        <v>0.016</v>
      </c>
      <c r="L214" s="17">
        <v>20220205</v>
      </c>
      <c r="M214" s="17">
        <v>20220207</v>
      </c>
      <c r="N214" s="14"/>
      <c r="O214" s="24" t="s">
        <v>147</v>
      </c>
      <c r="P214" s="14">
        <v>2</v>
      </c>
      <c r="Q214" s="14">
        <v>2</v>
      </c>
      <c r="R214" s="14">
        <f t="shared" si="10"/>
        <v>140</v>
      </c>
      <c r="S214" s="24"/>
      <c r="T214" s="24" t="s">
        <v>147</v>
      </c>
      <c r="U214" s="14"/>
      <c r="V214" s="14"/>
      <c r="W214" s="14"/>
      <c r="X214" s="14"/>
      <c r="Y214" s="14"/>
      <c r="Z214" s="14"/>
      <c r="AA214" s="14"/>
      <c r="AB214" s="14"/>
      <c r="AC214" s="14"/>
    </row>
    <row r="215" customHeight="1" spans="1:29">
      <c r="A215" s="13">
        <f>MATCH(C215,'2021年11月-2022年3月旅行社组织国内游客在厦住宿补助'!C$5:C$39,0)</f>
        <v>9</v>
      </c>
      <c r="B215" s="48">
        <f>MATCH(C215,'2021年11月-2022年3月旅行社组织国内游客在厦住宿补助'!C$5:C$24,0)</f>
        <v>9</v>
      </c>
      <c r="C215" s="14" t="s">
        <v>46</v>
      </c>
      <c r="D215" s="49">
        <f>SUBTOTAL(3,E$7:E215)</f>
        <v>171</v>
      </c>
      <c r="E215" s="49" t="str">
        <f t="shared" si="11"/>
        <v>GD345BOUV305</v>
      </c>
      <c r="F215" s="31" t="s">
        <v>429</v>
      </c>
      <c r="G215" s="31">
        <v>3</v>
      </c>
      <c r="H215" s="32" t="s">
        <v>418</v>
      </c>
      <c r="I215" s="32">
        <v>1</v>
      </c>
      <c r="J215" s="17">
        <v>2</v>
      </c>
      <c r="K215" s="32">
        <v>0.008</v>
      </c>
      <c r="L215" s="17">
        <v>20220210</v>
      </c>
      <c r="M215" s="17">
        <v>20220212</v>
      </c>
      <c r="N215" s="14"/>
      <c r="O215" s="24" t="s">
        <v>147</v>
      </c>
      <c r="P215" s="14">
        <v>1</v>
      </c>
      <c r="Q215" s="14">
        <v>2</v>
      </c>
      <c r="R215" s="14">
        <f t="shared" si="10"/>
        <v>70</v>
      </c>
      <c r="S215" s="24"/>
      <c r="T215" s="24" t="s">
        <v>147</v>
      </c>
      <c r="U215" s="14"/>
      <c r="V215" s="14"/>
      <c r="W215" s="14"/>
      <c r="X215" s="14"/>
      <c r="Y215" s="14"/>
      <c r="Z215" s="14"/>
      <c r="AA215" s="14"/>
      <c r="AB215" s="14"/>
      <c r="AC215" s="14"/>
    </row>
    <row r="216" customHeight="1" spans="1:29">
      <c r="A216" s="13">
        <f>MATCH(C216,'2021年11月-2022年3月旅行社组织国内游客在厦住宿补助'!C$5:C$39,0)</f>
        <v>9</v>
      </c>
      <c r="B216" s="48">
        <f>MATCH(C216,'2021年11月-2022年3月旅行社组织国内游客在厦住宿补助'!C$5:C$24,0)</f>
        <v>9</v>
      </c>
      <c r="C216" s="14" t="s">
        <v>46</v>
      </c>
      <c r="D216" s="49">
        <f>SUBTOTAL(3,E$7:E216)</f>
        <v>172</v>
      </c>
      <c r="E216" s="49" t="str">
        <f t="shared" si="11"/>
        <v>GD90PQQ2JD38</v>
      </c>
      <c r="F216" s="31" t="s">
        <v>430</v>
      </c>
      <c r="G216" s="31">
        <v>8</v>
      </c>
      <c r="H216" s="32" t="s">
        <v>431</v>
      </c>
      <c r="I216" s="32">
        <v>4</v>
      </c>
      <c r="J216" s="17">
        <v>3</v>
      </c>
      <c r="K216" s="32">
        <v>0.06</v>
      </c>
      <c r="L216" s="17">
        <v>20220211</v>
      </c>
      <c r="M216" s="17">
        <v>20220216</v>
      </c>
      <c r="N216" s="14"/>
      <c r="O216" s="24" t="s">
        <v>147</v>
      </c>
      <c r="P216" s="14">
        <v>4</v>
      </c>
      <c r="Q216" s="14">
        <v>3</v>
      </c>
      <c r="R216" s="14">
        <f t="shared" si="10"/>
        <v>480</v>
      </c>
      <c r="S216" s="24"/>
      <c r="T216" s="24" t="s">
        <v>147</v>
      </c>
      <c r="U216" s="14"/>
      <c r="V216" s="14"/>
      <c r="W216" s="14"/>
      <c r="X216" s="14"/>
      <c r="Y216" s="14"/>
      <c r="Z216" s="14"/>
      <c r="AA216" s="14"/>
      <c r="AB216" s="14"/>
      <c r="AC216" s="14"/>
    </row>
    <row r="217" customHeight="1" spans="1:29">
      <c r="A217" s="13">
        <f>MATCH(C217,'2021年11月-2022年3月旅行社组织国内游客在厦住宿补助'!C$5:C$39,0)</f>
        <v>9</v>
      </c>
      <c r="B217" s="48">
        <f>MATCH(C217,'2021年11月-2022年3月旅行社组织国内游客在厦住宿补助'!C$5:C$24,0)</f>
        <v>9</v>
      </c>
      <c r="C217" s="14" t="s">
        <v>46</v>
      </c>
      <c r="D217" s="49">
        <f>SUBTOTAL(3,E$7:E217)</f>
        <v>173</v>
      </c>
      <c r="E217" s="49" t="str">
        <f t="shared" si="11"/>
        <v>GD93YTB8AM68</v>
      </c>
      <c r="F217" s="31" t="s">
        <v>432</v>
      </c>
      <c r="G217" s="31">
        <v>2</v>
      </c>
      <c r="H217" s="32" t="s">
        <v>418</v>
      </c>
      <c r="I217" s="32">
        <v>1</v>
      </c>
      <c r="J217" s="17">
        <v>3</v>
      </c>
      <c r="K217" s="32">
        <v>0.015</v>
      </c>
      <c r="L217" s="17">
        <v>20220214</v>
      </c>
      <c r="M217" s="17">
        <v>20220217</v>
      </c>
      <c r="N217" s="14"/>
      <c r="O217" s="24" t="s">
        <v>147</v>
      </c>
      <c r="P217" s="14">
        <v>1</v>
      </c>
      <c r="Q217" s="14">
        <v>3</v>
      </c>
      <c r="R217" s="14">
        <f t="shared" si="10"/>
        <v>120</v>
      </c>
      <c r="S217" s="24"/>
      <c r="T217" s="24" t="s">
        <v>147</v>
      </c>
      <c r="U217" s="14"/>
      <c r="V217" s="14"/>
      <c r="W217" s="14"/>
      <c r="X217" s="14"/>
      <c r="Y217" s="14"/>
      <c r="Z217" s="14"/>
      <c r="AA217" s="14"/>
      <c r="AB217" s="14"/>
      <c r="AC217" s="14"/>
    </row>
    <row r="218" customHeight="1" spans="1:29">
      <c r="A218" s="13">
        <f>MATCH(C218,'2021年11月-2022年3月旅行社组织国内游客在厦住宿补助'!C$5:C$39,0)</f>
        <v>9</v>
      </c>
      <c r="B218" s="48">
        <f>MATCH(C218,'2021年11月-2022年3月旅行社组织国内游客在厦住宿补助'!C$5:C$24,0)</f>
        <v>9</v>
      </c>
      <c r="C218" s="14" t="s">
        <v>46</v>
      </c>
      <c r="D218" s="49">
        <f>SUBTOTAL(3,E$7:E218)</f>
        <v>174</v>
      </c>
      <c r="E218" s="49" t="str">
        <f t="shared" si="11"/>
        <v>GD28GOHTC722</v>
      </c>
      <c r="F218" s="31" t="s">
        <v>433</v>
      </c>
      <c r="G218" s="31">
        <v>4</v>
      </c>
      <c r="H218" s="32" t="s">
        <v>434</v>
      </c>
      <c r="I218" s="32">
        <v>1</v>
      </c>
      <c r="J218" s="17">
        <v>3</v>
      </c>
      <c r="K218" s="32">
        <v>0.015</v>
      </c>
      <c r="L218" s="17">
        <v>20220216</v>
      </c>
      <c r="M218" s="17">
        <v>20220219</v>
      </c>
      <c r="N218" s="14"/>
      <c r="O218" s="24" t="s">
        <v>147</v>
      </c>
      <c r="P218" s="14">
        <v>1</v>
      </c>
      <c r="Q218" s="14">
        <v>3</v>
      </c>
      <c r="R218" s="14">
        <f t="shared" si="10"/>
        <v>120</v>
      </c>
      <c r="S218" s="24"/>
      <c r="T218" s="24" t="s">
        <v>147</v>
      </c>
      <c r="U218" s="14"/>
      <c r="V218" s="14"/>
      <c r="W218" s="14"/>
      <c r="X218" s="14"/>
      <c r="Y218" s="14"/>
      <c r="Z218" s="14"/>
      <c r="AA218" s="14"/>
      <c r="AB218" s="14"/>
      <c r="AC218" s="14"/>
    </row>
    <row r="219" customHeight="1" spans="1:29">
      <c r="A219" s="13">
        <f>MATCH(C219,'2021年11月-2022年3月旅行社组织国内游客在厦住宿补助'!C$5:C$39,0)</f>
        <v>9</v>
      </c>
      <c r="B219" s="48">
        <f>MATCH(C219,'2021年11月-2022年3月旅行社组织国内游客在厦住宿补助'!C$5:C$24,0)</f>
        <v>9</v>
      </c>
      <c r="C219" s="14" t="s">
        <v>46</v>
      </c>
      <c r="D219" s="49">
        <f>SUBTOTAL(3,E$7:E219)</f>
        <v>175</v>
      </c>
      <c r="E219" s="49" t="str">
        <f t="shared" si="11"/>
        <v>GD39NJXVG642</v>
      </c>
      <c r="F219" s="31" t="s">
        <v>435</v>
      </c>
      <c r="G219" s="31">
        <v>12</v>
      </c>
      <c r="H219" s="32" t="s">
        <v>401</v>
      </c>
      <c r="I219" s="32">
        <v>5</v>
      </c>
      <c r="J219" s="17">
        <v>3</v>
      </c>
      <c r="K219" s="32">
        <v>0.075</v>
      </c>
      <c r="L219" s="17">
        <v>20220216</v>
      </c>
      <c r="M219" s="17">
        <v>20220221</v>
      </c>
      <c r="N219" s="14"/>
      <c r="O219" s="24" t="s">
        <v>147</v>
      </c>
      <c r="P219" s="14">
        <v>5</v>
      </c>
      <c r="Q219" s="14">
        <v>3</v>
      </c>
      <c r="R219" s="14">
        <f t="shared" si="10"/>
        <v>600</v>
      </c>
      <c r="S219" s="24"/>
      <c r="T219" s="24" t="s">
        <v>147</v>
      </c>
      <c r="U219" s="14"/>
      <c r="V219" s="14"/>
      <c r="W219" s="14"/>
      <c r="X219" s="14"/>
      <c r="Y219" s="14"/>
      <c r="Z219" s="14"/>
      <c r="AA219" s="14"/>
      <c r="AB219" s="14"/>
      <c r="AC219" s="14"/>
    </row>
    <row r="220" customHeight="1" spans="1:29">
      <c r="A220" s="13">
        <f>MATCH(C220,'2021年11月-2022年3月旅行社组织国内游客在厦住宿补助'!C$5:C$39,0)</f>
        <v>9</v>
      </c>
      <c r="B220" s="48">
        <f>MATCH(C220,'2021年11月-2022年3月旅行社组织国内游客在厦住宿补助'!C$5:C$24,0)</f>
        <v>9</v>
      </c>
      <c r="C220" s="14" t="s">
        <v>46</v>
      </c>
      <c r="D220" s="49">
        <f>SUBTOTAL(3,E$7:E220)</f>
        <v>176</v>
      </c>
      <c r="E220" s="49" t="str">
        <f t="shared" si="11"/>
        <v>GD32AHJTM466</v>
      </c>
      <c r="F220" s="31" t="s">
        <v>436</v>
      </c>
      <c r="G220" s="31">
        <v>2</v>
      </c>
      <c r="H220" s="32" t="s">
        <v>434</v>
      </c>
      <c r="I220" s="32">
        <v>1</v>
      </c>
      <c r="J220" s="17">
        <v>3</v>
      </c>
      <c r="K220" s="32">
        <v>0.015</v>
      </c>
      <c r="L220" s="17">
        <v>20220220</v>
      </c>
      <c r="M220" s="17">
        <v>20220223</v>
      </c>
      <c r="N220" s="14"/>
      <c r="O220" s="24" t="s">
        <v>147</v>
      </c>
      <c r="P220" s="14">
        <v>1</v>
      </c>
      <c r="Q220" s="14">
        <v>3</v>
      </c>
      <c r="R220" s="14">
        <f t="shared" si="10"/>
        <v>120</v>
      </c>
      <c r="S220" s="24"/>
      <c r="T220" s="24" t="s">
        <v>147</v>
      </c>
      <c r="U220" s="14"/>
      <c r="V220" s="14"/>
      <c r="W220" s="14"/>
      <c r="X220" s="14"/>
      <c r="Y220" s="14"/>
      <c r="Z220" s="14"/>
      <c r="AA220" s="14"/>
      <c r="AB220" s="14"/>
      <c r="AC220" s="14"/>
    </row>
    <row r="221" customHeight="1" spans="1:29">
      <c r="A221" s="13">
        <f>MATCH(C221,'2021年11月-2022年3月旅行社组织国内游客在厦住宿补助'!C$5:C$39,0)</f>
        <v>9</v>
      </c>
      <c r="B221" s="48">
        <f>MATCH(C221,'2021年11月-2022年3月旅行社组织国内游客在厦住宿补助'!C$5:C$24,0)</f>
        <v>9</v>
      </c>
      <c r="C221" s="14" t="s">
        <v>46</v>
      </c>
      <c r="D221" s="49">
        <f>SUBTOTAL(3,E$7:E221)</f>
        <v>177</v>
      </c>
      <c r="E221" s="49" t="str">
        <f t="shared" si="11"/>
        <v>GD39L2V77V38</v>
      </c>
      <c r="F221" s="31" t="s">
        <v>437</v>
      </c>
      <c r="G221" s="31">
        <v>2</v>
      </c>
      <c r="H221" s="32" t="s">
        <v>418</v>
      </c>
      <c r="I221" s="32">
        <v>1</v>
      </c>
      <c r="J221" s="17">
        <v>2</v>
      </c>
      <c r="K221" s="32">
        <v>0.008</v>
      </c>
      <c r="L221" s="17">
        <v>20220222</v>
      </c>
      <c r="M221" s="17">
        <v>20220224</v>
      </c>
      <c r="N221" s="14"/>
      <c r="O221" s="24" t="s">
        <v>147</v>
      </c>
      <c r="P221" s="14">
        <v>1</v>
      </c>
      <c r="Q221" s="14">
        <v>2</v>
      </c>
      <c r="R221" s="14">
        <f t="shared" si="10"/>
        <v>70</v>
      </c>
      <c r="S221" s="24"/>
      <c r="T221" s="24" t="s">
        <v>147</v>
      </c>
      <c r="U221" s="14"/>
      <c r="V221" s="14"/>
      <c r="W221" s="14"/>
      <c r="X221" s="14"/>
      <c r="Y221" s="14"/>
      <c r="Z221" s="14"/>
      <c r="AA221" s="14"/>
      <c r="AB221" s="14"/>
      <c r="AC221" s="14"/>
    </row>
    <row r="222" customHeight="1" spans="1:29">
      <c r="A222" s="13">
        <f>MATCH(C222,'2021年11月-2022年3月旅行社组织国内游客在厦住宿补助'!C$5:C$39,0)</f>
        <v>9</v>
      </c>
      <c r="B222" s="48">
        <f>MATCH(C222,'2021年11月-2022年3月旅行社组织国内游客在厦住宿补助'!C$5:C$24,0)</f>
        <v>9</v>
      </c>
      <c r="C222" s="14" t="s">
        <v>46</v>
      </c>
      <c r="D222" s="49">
        <f>SUBTOTAL(3,E$7:E222)</f>
        <v>178</v>
      </c>
      <c r="E222" s="49" t="str">
        <f t="shared" si="11"/>
        <v>GD518S8M0B37</v>
      </c>
      <c r="F222" s="31" t="s">
        <v>438</v>
      </c>
      <c r="G222" s="31">
        <v>2</v>
      </c>
      <c r="H222" s="32" t="s">
        <v>418</v>
      </c>
      <c r="I222" s="32">
        <v>1</v>
      </c>
      <c r="J222" s="17">
        <v>3</v>
      </c>
      <c r="K222" s="32">
        <v>0.015</v>
      </c>
      <c r="L222" s="17">
        <v>20220222</v>
      </c>
      <c r="M222" s="17">
        <v>20220226</v>
      </c>
      <c r="N222" s="14"/>
      <c r="O222" s="24" t="s">
        <v>147</v>
      </c>
      <c r="P222" s="14">
        <v>1</v>
      </c>
      <c r="Q222" s="14">
        <v>3</v>
      </c>
      <c r="R222" s="14">
        <f t="shared" si="10"/>
        <v>120</v>
      </c>
      <c r="S222" s="24"/>
      <c r="T222" s="24" t="s">
        <v>147</v>
      </c>
      <c r="U222" s="14"/>
      <c r="V222" s="14"/>
      <c r="W222" s="14"/>
      <c r="X222" s="14"/>
      <c r="Y222" s="14"/>
      <c r="Z222" s="14"/>
      <c r="AA222" s="14"/>
      <c r="AB222" s="14"/>
      <c r="AC222" s="14"/>
    </row>
    <row r="223" customHeight="1" spans="1:29">
      <c r="A223" s="13">
        <f>MATCH(C223,'2021年11月-2022年3月旅行社组织国内游客在厦住宿补助'!C$5:C$39,0)</f>
        <v>9</v>
      </c>
      <c r="B223" s="48">
        <f>MATCH(C223,'2021年11月-2022年3月旅行社组织国内游客在厦住宿补助'!C$5:C$24,0)</f>
        <v>9</v>
      </c>
      <c r="C223" s="14" t="s">
        <v>46</v>
      </c>
      <c r="D223" s="49">
        <f>SUBTOTAL(3,E$7:E223)</f>
        <v>179</v>
      </c>
      <c r="E223" s="49" t="str">
        <f t="shared" si="11"/>
        <v>GD94HAKKMK20</v>
      </c>
      <c r="F223" s="31" t="s">
        <v>439</v>
      </c>
      <c r="G223" s="31">
        <v>1</v>
      </c>
      <c r="H223" s="32" t="s">
        <v>440</v>
      </c>
      <c r="I223" s="32">
        <v>1</v>
      </c>
      <c r="J223" s="17">
        <v>3</v>
      </c>
      <c r="K223" s="32">
        <v>0.015</v>
      </c>
      <c r="L223" s="17">
        <v>20220223</v>
      </c>
      <c r="M223" s="17">
        <v>20220226</v>
      </c>
      <c r="N223" s="14"/>
      <c r="O223" s="24" t="s">
        <v>147</v>
      </c>
      <c r="P223" s="14">
        <v>1</v>
      </c>
      <c r="Q223" s="14">
        <v>3</v>
      </c>
      <c r="R223" s="14">
        <f t="shared" si="10"/>
        <v>120</v>
      </c>
      <c r="S223" s="24"/>
      <c r="T223" s="24" t="s">
        <v>147</v>
      </c>
      <c r="U223" s="14"/>
      <c r="V223" s="14"/>
      <c r="W223" s="14"/>
      <c r="X223" s="14"/>
      <c r="Y223" s="14"/>
      <c r="Z223" s="14"/>
      <c r="AA223" s="14"/>
      <c r="AB223" s="14"/>
      <c r="AC223" s="14"/>
    </row>
    <row r="224" customHeight="1" spans="1:29">
      <c r="A224" s="13">
        <f>MATCH(C224,'2021年11月-2022年3月旅行社组织国内游客在厦住宿补助'!C$5:C$39,0)</f>
        <v>9</v>
      </c>
      <c r="B224" s="48">
        <f>MATCH(C224,'2021年11月-2022年3月旅行社组织国内游客在厦住宿补助'!C$5:C$24,0)</f>
        <v>9</v>
      </c>
      <c r="C224" s="14" t="s">
        <v>46</v>
      </c>
      <c r="D224" s="49">
        <f>SUBTOTAL(3,E$7:E224)</f>
        <v>180</v>
      </c>
      <c r="E224" s="49" t="str">
        <f t="shared" si="11"/>
        <v>GD58GFYQ4K48</v>
      </c>
      <c r="F224" s="31" t="s">
        <v>441</v>
      </c>
      <c r="G224" s="31">
        <v>1</v>
      </c>
      <c r="H224" s="32" t="s">
        <v>442</v>
      </c>
      <c r="I224" s="32">
        <v>1</v>
      </c>
      <c r="J224" s="17">
        <v>1</v>
      </c>
      <c r="K224" s="32">
        <v>0.003</v>
      </c>
      <c r="L224" s="17">
        <v>20220302</v>
      </c>
      <c r="M224" s="17">
        <v>20220303</v>
      </c>
      <c r="N224" s="14"/>
      <c r="O224" s="24" t="s">
        <v>147</v>
      </c>
      <c r="P224" s="14">
        <v>1</v>
      </c>
      <c r="Q224" s="14">
        <v>1</v>
      </c>
      <c r="R224" s="14">
        <f t="shared" si="10"/>
        <v>30</v>
      </c>
      <c r="S224" s="24"/>
      <c r="T224" s="24" t="s">
        <v>147</v>
      </c>
      <c r="U224" s="14"/>
      <c r="V224" s="14"/>
      <c r="W224" s="14"/>
      <c r="X224" s="14"/>
      <c r="Y224" s="14"/>
      <c r="Z224" s="14"/>
      <c r="AA224" s="14"/>
      <c r="AB224" s="14"/>
      <c r="AC224" s="14"/>
    </row>
    <row r="225" customHeight="1" spans="1:29">
      <c r="A225" s="13">
        <f>MATCH(C225,'2021年11月-2022年3月旅行社组织国内游客在厦住宿补助'!C$5:C$39,0)</f>
        <v>9</v>
      </c>
      <c r="B225" s="48">
        <f>MATCH(C225,'2021年11月-2022年3月旅行社组织国内游客在厦住宿补助'!C$5:C$24,0)</f>
        <v>9</v>
      </c>
      <c r="C225" s="14" t="s">
        <v>46</v>
      </c>
      <c r="D225" s="49">
        <f>SUBTOTAL(3,E$7:E225)</f>
        <v>181</v>
      </c>
      <c r="E225" s="49" t="str">
        <f t="shared" si="11"/>
        <v>GD62FONRZ155</v>
      </c>
      <c r="F225" s="31" t="s">
        <v>443</v>
      </c>
      <c r="G225" s="31">
        <v>6</v>
      </c>
      <c r="H225" s="32" t="s">
        <v>280</v>
      </c>
      <c r="I225" s="32">
        <v>5</v>
      </c>
      <c r="J225" s="17">
        <v>3</v>
      </c>
      <c r="K225" s="32">
        <v>0.075</v>
      </c>
      <c r="L225" s="17">
        <v>20220303</v>
      </c>
      <c r="M225" s="17">
        <v>20220310</v>
      </c>
      <c r="N225" s="14"/>
      <c r="O225" s="24" t="s">
        <v>147</v>
      </c>
      <c r="P225" s="14">
        <v>5</v>
      </c>
      <c r="Q225" s="14">
        <v>3</v>
      </c>
      <c r="R225" s="14">
        <f t="shared" si="10"/>
        <v>600</v>
      </c>
      <c r="S225" s="24"/>
      <c r="T225" s="24" t="s">
        <v>147</v>
      </c>
      <c r="U225" s="14"/>
      <c r="V225" s="14"/>
      <c r="W225" s="14"/>
      <c r="X225" s="14"/>
      <c r="Y225" s="14"/>
      <c r="Z225" s="14"/>
      <c r="AA225" s="14"/>
      <c r="AB225" s="14"/>
      <c r="AC225" s="14"/>
    </row>
    <row r="226" customHeight="1" spans="1:29">
      <c r="A226" s="13">
        <f>MATCH(C226,'2021年11月-2022年3月旅行社组织国内游客在厦住宿补助'!C$5:C$39,0)</f>
        <v>9</v>
      </c>
      <c r="B226" s="48">
        <f>MATCH(C226,'2021年11月-2022年3月旅行社组织国内游客在厦住宿补助'!C$5:C$24,0)</f>
        <v>9</v>
      </c>
      <c r="C226" s="14" t="s">
        <v>46</v>
      </c>
      <c r="D226" s="49">
        <f>SUBTOTAL(3,E$7:E226)</f>
        <v>182</v>
      </c>
      <c r="E226" s="49" t="str">
        <f t="shared" si="11"/>
        <v>GD747TRFXV68</v>
      </c>
      <c r="F226" s="31" t="s">
        <v>444</v>
      </c>
      <c r="G226" s="31">
        <v>2</v>
      </c>
      <c r="H226" s="32" t="s">
        <v>445</v>
      </c>
      <c r="I226" s="32">
        <v>1</v>
      </c>
      <c r="J226" s="17">
        <v>1</v>
      </c>
      <c r="K226" s="32">
        <v>0.003</v>
      </c>
      <c r="L226" s="17">
        <v>20220308</v>
      </c>
      <c r="M226" s="17">
        <v>20220309</v>
      </c>
      <c r="N226" s="14" t="s">
        <v>446</v>
      </c>
      <c r="O226" s="24" t="s">
        <v>147</v>
      </c>
      <c r="P226" s="14">
        <v>1</v>
      </c>
      <c r="Q226" s="14">
        <v>1</v>
      </c>
      <c r="R226" s="14">
        <f t="shared" si="10"/>
        <v>30</v>
      </c>
      <c r="S226" s="24" t="s">
        <v>446</v>
      </c>
      <c r="T226" s="24" t="s">
        <v>147</v>
      </c>
      <c r="U226" s="14"/>
      <c r="V226" s="14"/>
      <c r="W226" s="14"/>
      <c r="X226" s="14"/>
      <c r="Y226" s="14"/>
      <c r="Z226" s="14"/>
      <c r="AA226" s="14"/>
      <c r="AB226" s="14"/>
      <c r="AC226" s="14"/>
    </row>
    <row r="227" customHeight="1" spans="1:29">
      <c r="A227" s="13">
        <f>MATCH(C227,'2021年11月-2022年3月旅行社组织国内游客在厦住宿补助'!C$5:C$39,0)</f>
        <v>9</v>
      </c>
      <c r="B227" s="48">
        <f>MATCH(C227,'2021年11月-2022年3月旅行社组织国内游客在厦住宿补助'!C$5:C$24,0)</f>
        <v>9</v>
      </c>
      <c r="C227" s="14" t="s">
        <v>46</v>
      </c>
      <c r="D227" s="49">
        <f>SUBTOTAL(3,E$7:E227)</f>
        <v>182</v>
      </c>
      <c r="E227" s="49"/>
      <c r="F227" s="31" t="s">
        <v>444</v>
      </c>
      <c r="G227" s="31">
        <v>2</v>
      </c>
      <c r="H227" s="32" t="s">
        <v>447</v>
      </c>
      <c r="I227" s="32">
        <v>1</v>
      </c>
      <c r="J227" s="17">
        <v>1</v>
      </c>
      <c r="K227" s="32">
        <v>0.003</v>
      </c>
      <c r="L227" s="17">
        <v>20220309</v>
      </c>
      <c r="M227" s="17">
        <v>20220310</v>
      </c>
      <c r="N227" s="14" t="s">
        <v>427</v>
      </c>
      <c r="O227" s="24" t="s">
        <v>155</v>
      </c>
      <c r="P227" s="14">
        <v>1</v>
      </c>
      <c r="Q227" s="14">
        <v>1</v>
      </c>
      <c r="R227" s="14">
        <f t="shared" si="10"/>
        <v>0</v>
      </c>
      <c r="S227" s="24" t="s">
        <v>427</v>
      </c>
      <c r="T227" s="24" t="s">
        <v>155</v>
      </c>
      <c r="U227" s="14"/>
      <c r="V227" s="14"/>
      <c r="W227" s="14"/>
      <c r="X227" s="14"/>
      <c r="Y227" s="14"/>
      <c r="Z227" s="14"/>
      <c r="AA227" s="14"/>
      <c r="AB227" s="14"/>
      <c r="AC227" s="14"/>
    </row>
    <row r="228" customHeight="1" spans="1:29">
      <c r="A228" s="13">
        <f>MATCH(C228,'2021年11月-2022年3月旅行社组织国内游客在厦住宿补助'!C$5:C$39,0)</f>
        <v>9</v>
      </c>
      <c r="B228" s="48">
        <f>MATCH(C228,'2021年11月-2022年3月旅行社组织国内游客在厦住宿补助'!C$5:C$24,0)</f>
        <v>9</v>
      </c>
      <c r="C228" s="14" t="s">
        <v>46</v>
      </c>
      <c r="D228" s="49">
        <f>SUBTOTAL(3,E$7:E228)</f>
        <v>182</v>
      </c>
      <c r="E228" s="49"/>
      <c r="F228" s="31" t="s">
        <v>444</v>
      </c>
      <c r="G228" s="31">
        <v>2</v>
      </c>
      <c r="H228" s="32" t="s">
        <v>448</v>
      </c>
      <c r="I228" s="32">
        <v>1</v>
      </c>
      <c r="J228" s="17">
        <v>1</v>
      </c>
      <c r="K228" s="32">
        <v>0.003</v>
      </c>
      <c r="L228" s="17">
        <v>20220310</v>
      </c>
      <c r="M228" s="17">
        <v>20220311</v>
      </c>
      <c r="N228" s="14" t="s">
        <v>449</v>
      </c>
      <c r="O228" s="24" t="s">
        <v>147</v>
      </c>
      <c r="P228" s="14">
        <v>1</v>
      </c>
      <c r="Q228" s="14">
        <v>1</v>
      </c>
      <c r="R228" s="21">
        <v>40</v>
      </c>
      <c r="S228" s="24" t="s">
        <v>449</v>
      </c>
      <c r="T228" s="24" t="s">
        <v>147</v>
      </c>
      <c r="U228" s="14"/>
      <c r="V228" s="14"/>
      <c r="W228" s="14"/>
      <c r="X228" s="14"/>
      <c r="Y228" s="14"/>
      <c r="Z228" s="14"/>
      <c r="AA228" s="14"/>
      <c r="AB228" s="14"/>
      <c r="AC228" s="14"/>
    </row>
    <row r="229" customHeight="1" spans="1:29">
      <c r="A229" s="13">
        <f>MATCH(C229,'2021年11月-2022年3月旅行社组织国内游客在厦住宿补助'!C$5:C$39,0)</f>
        <v>9</v>
      </c>
      <c r="B229" s="48">
        <f>MATCH(C229,'2021年11月-2022年3月旅行社组织国内游客在厦住宿补助'!C$5:C$24,0)</f>
        <v>9</v>
      </c>
      <c r="C229" s="14" t="s">
        <v>46</v>
      </c>
      <c r="D229" s="49">
        <f>SUBTOTAL(3,E$7:E229)</f>
        <v>183</v>
      </c>
      <c r="E229" s="49" t="str">
        <f t="shared" si="11"/>
        <v>GD57ASYDRQ08</v>
      </c>
      <c r="F229" s="31" t="s">
        <v>450</v>
      </c>
      <c r="G229" s="31">
        <v>2</v>
      </c>
      <c r="H229" s="32" t="s">
        <v>451</v>
      </c>
      <c r="I229" s="32">
        <v>1</v>
      </c>
      <c r="J229" s="17">
        <v>3</v>
      </c>
      <c r="K229" s="32">
        <v>0.015</v>
      </c>
      <c r="L229" s="17">
        <v>20220311</v>
      </c>
      <c r="M229" s="17">
        <v>20220314</v>
      </c>
      <c r="N229" s="14"/>
      <c r="O229" s="24" t="s">
        <v>147</v>
      </c>
      <c r="P229" s="14">
        <v>1</v>
      </c>
      <c r="Q229" s="14">
        <v>3</v>
      </c>
      <c r="R229" s="14">
        <f t="shared" si="10"/>
        <v>120</v>
      </c>
      <c r="S229" s="24"/>
      <c r="T229" s="24" t="s">
        <v>147</v>
      </c>
      <c r="U229" s="14"/>
      <c r="V229" s="14"/>
      <c r="W229" s="14"/>
      <c r="X229" s="14"/>
      <c r="Y229" s="14"/>
      <c r="Z229" s="14"/>
      <c r="AA229" s="14"/>
      <c r="AB229" s="14"/>
      <c r="AC229" s="14"/>
    </row>
    <row r="230" customHeight="1" spans="1:29">
      <c r="A230" s="13">
        <f>MATCH(C230,'2021年11月-2022年3月旅行社组织国内游客在厦住宿补助'!C$5:C$39,0)</f>
        <v>29</v>
      </c>
      <c r="B230" s="48" t="e">
        <f>MATCH(C230,'2021年11月-2022年3月旅行社组织国内游客在厦住宿补助'!C$5:C$24,0)</f>
        <v>#N/A</v>
      </c>
      <c r="C230" s="14" t="s">
        <v>50</v>
      </c>
      <c r="D230" s="49">
        <f>SUBTOTAL(3,E$7:E230)</f>
        <v>184</v>
      </c>
      <c r="E230" s="49" t="str">
        <f t="shared" si="11"/>
        <v>GD11V4A39206</v>
      </c>
      <c r="F230" s="31" t="s">
        <v>452</v>
      </c>
      <c r="G230" s="31">
        <v>40</v>
      </c>
      <c r="H230" s="32" t="s">
        <v>453</v>
      </c>
      <c r="I230" s="32">
        <v>40</v>
      </c>
      <c r="J230" s="32">
        <v>3</v>
      </c>
      <c r="K230" s="32">
        <v>0.48</v>
      </c>
      <c r="L230" s="17">
        <v>20211210</v>
      </c>
      <c r="M230" s="17">
        <v>20211218</v>
      </c>
      <c r="N230" s="24" t="s">
        <v>454</v>
      </c>
      <c r="O230" s="24" t="s">
        <v>155</v>
      </c>
      <c r="P230" s="14">
        <v>40</v>
      </c>
      <c r="Q230" s="14">
        <v>3</v>
      </c>
      <c r="R230" s="14">
        <f t="shared" si="10"/>
        <v>0</v>
      </c>
      <c r="S230" s="24" t="s">
        <v>454</v>
      </c>
      <c r="T230" s="24" t="s">
        <v>155</v>
      </c>
      <c r="U230" s="14"/>
      <c r="V230" s="14"/>
      <c r="W230" s="14"/>
      <c r="X230" s="14"/>
      <c r="Y230" s="14"/>
      <c r="Z230" s="14"/>
      <c r="AA230" s="14"/>
      <c r="AB230" s="14"/>
      <c r="AC230" s="14"/>
    </row>
    <row r="231" customHeight="1" spans="1:29">
      <c r="A231" s="13">
        <f>MATCH(C231,'2021年11月-2022年3月旅行社组织国内游客在厦住宿补助'!C$5:C$39,0)</f>
        <v>8</v>
      </c>
      <c r="B231" s="48">
        <f>MATCH(C231,'2021年11月-2022年3月旅行社组织国内游客在厦住宿补助'!C$5:C$24,0)</f>
        <v>8</v>
      </c>
      <c r="C231" s="14" t="s">
        <v>54</v>
      </c>
      <c r="D231" s="49">
        <f>SUBTOTAL(3,E$7:E231)</f>
        <v>185</v>
      </c>
      <c r="E231" s="49" t="str">
        <f t="shared" si="11"/>
        <v>GN44G9PACX87</v>
      </c>
      <c r="F231" s="31" t="s">
        <v>455</v>
      </c>
      <c r="G231" s="31">
        <v>57</v>
      </c>
      <c r="H231" s="32" t="s">
        <v>456</v>
      </c>
      <c r="I231" s="32">
        <v>56</v>
      </c>
      <c r="J231" s="32">
        <v>3</v>
      </c>
      <c r="K231" s="32">
        <v>0.672</v>
      </c>
      <c r="L231" s="17">
        <v>20211102</v>
      </c>
      <c r="M231" s="17">
        <v>20211106</v>
      </c>
      <c r="N231" s="21"/>
      <c r="O231" s="24" t="s">
        <v>147</v>
      </c>
      <c r="P231" s="21">
        <v>56</v>
      </c>
      <c r="Q231" s="14">
        <v>3</v>
      </c>
      <c r="R231" s="14">
        <f>52*120+4*70</f>
        <v>6520</v>
      </c>
      <c r="S231" s="29"/>
      <c r="T231" s="24" t="s">
        <v>147</v>
      </c>
      <c r="U231" s="14"/>
      <c r="V231" s="14"/>
      <c r="W231" s="14"/>
      <c r="X231" s="14"/>
      <c r="Y231" s="14"/>
      <c r="Z231" s="14"/>
      <c r="AA231" s="14"/>
      <c r="AB231" s="14"/>
      <c r="AC231" s="14"/>
    </row>
    <row r="232" customHeight="1" spans="1:29">
      <c r="A232" s="13">
        <f>MATCH(C232,'2021年11月-2022年3月旅行社组织国内游客在厦住宿补助'!C$5:C$39,0)</f>
        <v>8</v>
      </c>
      <c r="B232" s="48">
        <f>MATCH(C232,'2021年11月-2022年3月旅行社组织国内游客在厦住宿补助'!C$5:C$24,0)</f>
        <v>8</v>
      </c>
      <c r="C232" s="14" t="s">
        <v>54</v>
      </c>
      <c r="D232" s="49">
        <f>SUBTOTAL(3,E$7:E232)</f>
        <v>186</v>
      </c>
      <c r="E232" s="49" t="str">
        <f t="shared" si="11"/>
        <v>GD79W57K5816</v>
      </c>
      <c r="F232" s="31" t="s">
        <v>457</v>
      </c>
      <c r="G232" s="31">
        <v>37</v>
      </c>
      <c r="H232" s="32" t="s">
        <v>458</v>
      </c>
      <c r="I232" s="32">
        <v>20</v>
      </c>
      <c r="J232" s="32">
        <v>2</v>
      </c>
      <c r="K232" s="32">
        <v>0.14</v>
      </c>
      <c r="L232" s="17"/>
      <c r="M232" s="17"/>
      <c r="N232" s="14"/>
      <c r="O232" s="24" t="s">
        <v>147</v>
      </c>
      <c r="P232" s="14">
        <v>20</v>
      </c>
      <c r="Q232" s="14">
        <v>2</v>
      </c>
      <c r="R232" s="14">
        <f t="shared" si="10"/>
        <v>1400</v>
      </c>
      <c r="S232" s="24"/>
      <c r="T232" s="24" t="s">
        <v>147</v>
      </c>
      <c r="U232" s="14"/>
      <c r="V232" s="14"/>
      <c r="W232" s="14"/>
      <c r="X232" s="14"/>
      <c r="Y232" s="14"/>
      <c r="Z232" s="14"/>
      <c r="AA232" s="14"/>
      <c r="AB232" s="14"/>
      <c r="AC232" s="14"/>
    </row>
    <row r="233" customHeight="1" spans="1:29">
      <c r="A233" s="13">
        <f>MATCH(C233,'2021年11月-2022年3月旅行社组织国内游客在厦住宿补助'!C$5:C$39,0)</f>
        <v>8</v>
      </c>
      <c r="B233" s="48">
        <f>MATCH(C233,'2021年11月-2022年3月旅行社组织国内游客在厦住宿补助'!C$5:C$24,0)</f>
        <v>8</v>
      </c>
      <c r="C233" s="14" t="s">
        <v>54</v>
      </c>
      <c r="D233" s="49">
        <f>SUBTOTAL(3,E$7:E233)</f>
        <v>187</v>
      </c>
      <c r="E233" s="49" t="str">
        <f t="shared" si="11"/>
        <v>GD18U0BJ9I10</v>
      </c>
      <c r="F233" s="31" t="s">
        <v>459</v>
      </c>
      <c r="G233" s="31">
        <v>9</v>
      </c>
      <c r="H233" s="32" t="s">
        <v>460</v>
      </c>
      <c r="I233" s="32">
        <v>8</v>
      </c>
      <c r="J233" s="32">
        <v>2</v>
      </c>
      <c r="K233" s="32">
        <v>0.028</v>
      </c>
      <c r="L233" s="17">
        <v>20211203</v>
      </c>
      <c r="M233" s="17">
        <v>20211205</v>
      </c>
      <c r="N233" s="14"/>
      <c r="O233" s="29" t="s">
        <v>147</v>
      </c>
      <c r="P233" s="14">
        <v>4</v>
      </c>
      <c r="Q233" s="14">
        <v>2</v>
      </c>
      <c r="R233" s="14">
        <f t="shared" si="10"/>
        <v>280</v>
      </c>
      <c r="S233" s="24"/>
      <c r="T233" s="34" t="s">
        <v>147</v>
      </c>
      <c r="U233" s="14"/>
      <c r="V233" s="14"/>
      <c r="W233" s="14"/>
      <c r="X233" s="14"/>
      <c r="Y233" s="14"/>
      <c r="Z233" s="14"/>
      <c r="AA233" s="14"/>
      <c r="AB233" s="14"/>
      <c r="AC233" s="14"/>
    </row>
    <row r="234" customHeight="1" spans="1:29">
      <c r="A234" s="13">
        <f>MATCH(C234,'2021年11月-2022年3月旅行社组织国内游客在厦住宿补助'!C$5:C$39,0)</f>
        <v>8</v>
      </c>
      <c r="B234" s="48">
        <f>MATCH(C234,'2021年11月-2022年3月旅行社组织国内游客在厦住宿补助'!C$5:C$24,0)</f>
        <v>8</v>
      </c>
      <c r="C234" s="14" t="s">
        <v>54</v>
      </c>
      <c r="D234" s="49">
        <f>SUBTOTAL(3,E$7:E234)</f>
        <v>188</v>
      </c>
      <c r="E234" s="49" t="str">
        <f t="shared" si="11"/>
        <v>GD10ES2YM307</v>
      </c>
      <c r="F234" s="31" t="s">
        <v>461</v>
      </c>
      <c r="G234" s="31">
        <v>54</v>
      </c>
      <c r="H234" s="32" t="s">
        <v>462</v>
      </c>
      <c r="I234" s="32">
        <v>25</v>
      </c>
      <c r="J234" s="32">
        <v>1</v>
      </c>
      <c r="K234" s="32">
        <v>0.075</v>
      </c>
      <c r="L234" s="17">
        <v>20220121</v>
      </c>
      <c r="M234" s="17">
        <v>20220122</v>
      </c>
      <c r="N234" s="14"/>
      <c r="O234" s="24" t="s">
        <v>147</v>
      </c>
      <c r="P234" s="14">
        <v>25</v>
      </c>
      <c r="Q234" s="14">
        <v>1</v>
      </c>
      <c r="R234" s="14">
        <f t="shared" si="10"/>
        <v>750</v>
      </c>
      <c r="S234" s="24"/>
      <c r="T234" s="24" t="s">
        <v>147</v>
      </c>
      <c r="U234" s="14"/>
      <c r="V234" s="14"/>
      <c r="W234" s="14"/>
      <c r="X234" s="14"/>
      <c r="Y234" s="14"/>
      <c r="Z234" s="14"/>
      <c r="AA234" s="14"/>
      <c r="AB234" s="14"/>
      <c r="AC234" s="14"/>
    </row>
    <row r="235" customHeight="1" spans="1:29">
      <c r="A235" s="13">
        <f>MATCH(C235,'2021年11月-2022年3月旅行社组织国内游客在厦住宿补助'!C$5:C$39,0)</f>
        <v>8</v>
      </c>
      <c r="B235" s="48">
        <f>MATCH(C235,'2021年11月-2022年3月旅行社组织国内游客在厦住宿补助'!C$5:C$24,0)</f>
        <v>8</v>
      </c>
      <c r="C235" s="14" t="s">
        <v>54</v>
      </c>
      <c r="D235" s="49">
        <f>SUBTOTAL(3,E$7:E235)</f>
        <v>189</v>
      </c>
      <c r="E235" s="49" t="str">
        <f t="shared" si="11"/>
        <v>GD533GEWOG75</v>
      </c>
      <c r="F235" s="31" t="s">
        <v>463</v>
      </c>
      <c r="G235" s="31">
        <v>28</v>
      </c>
      <c r="H235" s="32" t="s">
        <v>464</v>
      </c>
      <c r="I235" s="32">
        <v>14</v>
      </c>
      <c r="J235" s="32">
        <v>1</v>
      </c>
      <c r="K235" s="32">
        <v>0.042</v>
      </c>
      <c r="L235" s="17">
        <v>20220213</v>
      </c>
      <c r="M235" s="17">
        <v>20220214</v>
      </c>
      <c r="N235" s="14"/>
      <c r="O235" s="24" t="s">
        <v>147</v>
      </c>
      <c r="P235" s="14">
        <v>14</v>
      </c>
      <c r="Q235" s="14">
        <v>1</v>
      </c>
      <c r="R235" s="14">
        <f t="shared" si="10"/>
        <v>420</v>
      </c>
      <c r="S235" s="24"/>
      <c r="T235" s="24" t="s">
        <v>147</v>
      </c>
      <c r="U235" s="14"/>
      <c r="V235" s="14"/>
      <c r="W235" s="14"/>
      <c r="X235" s="14"/>
      <c r="Y235" s="14"/>
      <c r="Z235" s="14"/>
      <c r="AA235" s="14"/>
      <c r="AB235" s="14"/>
      <c r="AC235" s="14"/>
    </row>
    <row r="236" customHeight="1" spans="1:29">
      <c r="A236" s="13">
        <f>MATCH(C236,'2021年11月-2022年3月旅行社组织国内游客在厦住宿补助'!C$5:C$39,0)</f>
        <v>8</v>
      </c>
      <c r="B236" s="48">
        <f>MATCH(C236,'2021年11月-2022年3月旅行社组织国内游客在厦住宿补助'!C$5:C$24,0)</f>
        <v>8</v>
      </c>
      <c r="C236" s="14" t="s">
        <v>54</v>
      </c>
      <c r="D236" s="49">
        <f>SUBTOTAL(3,E$7:E236)</f>
        <v>190</v>
      </c>
      <c r="E236" s="49" t="str">
        <f t="shared" si="11"/>
        <v>GD773J12YH13</v>
      </c>
      <c r="F236" s="31" t="s">
        <v>465</v>
      </c>
      <c r="G236" s="31">
        <v>4</v>
      </c>
      <c r="H236" s="32" t="s">
        <v>466</v>
      </c>
      <c r="I236" s="32">
        <v>2</v>
      </c>
      <c r="J236" s="32">
        <v>7</v>
      </c>
      <c r="K236" s="32">
        <v>0.024</v>
      </c>
      <c r="L236" s="17">
        <v>20220223</v>
      </c>
      <c r="M236" s="17">
        <v>20220227</v>
      </c>
      <c r="N236" s="14"/>
      <c r="O236" s="24" t="s">
        <v>147</v>
      </c>
      <c r="P236" s="14">
        <v>2</v>
      </c>
      <c r="Q236" s="14">
        <v>7</v>
      </c>
      <c r="R236" s="14">
        <f t="shared" si="10"/>
        <v>240</v>
      </c>
      <c r="S236" s="24"/>
      <c r="T236" s="24" t="s">
        <v>147</v>
      </c>
      <c r="U236" s="14"/>
      <c r="V236" s="14"/>
      <c r="W236" s="14"/>
      <c r="X236" s="14"/>
      <c r="Y236" s="14"/>
      <c r="Z236" s="14"/>
      <c r="AA236" s="14"/>
      <c r="AB236" s="14"/>
      <c r="AC236" s="14"/>
    </row>
    <row r="237" customHeight="1" spans="1:29">
      <c r="A237" s="13">
        <f>MATCH(C237,'2021年11月-2022年3月旅行社组织国内游客在厦住宿补助'!C$5:C$39,0)</f>
        <v>8</v>
      </c>
      <c r="B237" s="48">
        <f>MATCH(C237,'2021年11月-2022年3月旅行社组织国内游客在厦住宿补助'!C$5:C$24,0)</f>
        <v>8</v>
      </c>
      <c r="C237" s="14" t="s">
        <v>54</v>
      </c>
      <c r="D237" s="49">
        <f>SUBTOTAL(3,E$7:E237)</f>
        <v>191</v>
      </c>
      <c r="E237" s="49" t="str">
        <f t="shared" si="11"/>
        <v>GD0433CEUT86</v>
      </c>
      <c r="F237" s="31" t="s">
        <v>467</v>
      </c>
      <c r="G237" s="31">
        <v>6</v>
      </c>
      <c r="H237" s="32" t="s">
        <v>466</v>
      </c>
      <c r="I237" s="32">
        <v>3</v>
      </c>
      <c r="J237" s="32">
        <v>3</v>
      </c>
      <c r="K237" s="32">
        <v>0.036</v>
      </c>
      <c r="L237" s="17">
        <v>20220228</v>
      </c>
      <c r="M237" s="17">
        <v>20220304</v>
      </c>
      <c r="N237" s="14"/>
      <c r="O237" s="24" t="s">
        <v>147</v>
      </c>
      <c r="P237" s="14">
        <v>3</v>
      </c>
      <c r="Q237" s="14">
        <v>3</v>
      </c>
      <c r="R237" s="14">
        <f t="shared" si="10"/>
        <v>360</v>
      </c>
      <c r="S237" s="24"/>
      <c r="T237" s="24" t="s">
        <v>147</v>
      </c>
      <c r="U237" s="14"/>
      <c r="V237" s="14"/>
      <c r="W237" s="14"/>
      <c r="X237" s="14"/>
      <c r="Y237" s="14"/>
      <c r="Z237" s="14"/>
      <c r="AA237" s="14"/>
      <c r="AB237" s="14"/>
      <c r="AC237" s="14"/>
    </row>
    <row r="238" customHeight="1" spans="1:29">
      <c r="A238" s="13">
        <f>MATCH(C238,'2021年11月-2022年3月旅行社组织国内游客在厦住宿补助'!C$5:C$39,0)</f>
        <v>8</v>
      </c>
      <c r="B238" s="48">
        <f>MATCH(C238,'2021年11月-2022年3月旅行社组织国内游客在厦住宿补助'!C$5:C$24,0)</f>
        <v>8</v>
      </c>
      <c r="C238" s="14" t="s">
        <v>54</v>
      </c>
      <c r="D238" s="49">
        <f>SUBTOTAL(3,E$7:E238)</f>
        <v>192</v>
      </c>
      <c r="E238" s="49" t="str">
        <f t="shared" si="11"/>
        <v>GD212KYWEA44</v>
      </c>
      <c r="F238" s="31" t="s">
        <v>468</v>
      </c>
      <c r="G238" s="31">
        <v>2</v>
      </c>
      <c r="H238" s="32" t="s">
        <v>466</v>
      </c>
      <c r="I238" s="32">
        <v>1</v>
      </c>
      <c r="J238" s="32">
        <v>3</v>
      </c>
      <c r="K238" s="32">
        <v>0.012</v>
      </c>
      <c r="L238" s="17">
        <v>20220308</v>
      </c>
      <c r="M238" s="17">
        <v>20220312</v>
      </c>
      <c r="N238" s="14"/>
      <c r="O238" s="24" t="s">
        <v>147</v>
      </c>
      <c r="P238" s="14">
        <v>1</v>
      </c>
      <c r="Q238" s="14">
        <v>3</v>
      </c>
      <c r="R238" s="14">
        <f t="shared" si="10"/>
        <v>120</v>
      </c>
      <c r="S238" s="24"/>
      <c r="T238" s="24" t="s">
        <v>147</v>
      </c>
      <c r="U238" s="14"/>
      <c r="V238" s="14"/>
      <c r="W238" s="14"/>
      <c r="X238" s="14"/>
      <c r="Y238" s="14"/>
      <c r="Z238" s="14"/>
      <c r="AA238" s="14"/>
      <c r="AB238" s="14"/>
      <c r="AC238" s="14"/>
    </row>
    <row r="239" customHeight="1" spans="1:29">
      <c r="A239" s="13">
        <f>MATCH(C239,'2021年11月-2022年3月旅行社组织国内游客在厦住宿补助'!C$5:C$39,0)</f>
        <v>3</v>
      </c>
      <c r="B239" s="48">
        <f>MATCH(C239,'2021年11月-2022年3月旅行社组织国内游客在厦住宿补助'!C$5:C$24,0)</f>
        <v>3</v>
      </c>
      <c r="C239" s="14" t="s">
        <v>52</v>
      </c>
      <c r="D239" s="49">
        <f>SUBTOTAL(3,E$7:E239)</f>
        <v>193</v>
      </c>
      <c r="E239" s="49" t="str">
        <f t="shared" si="11"/>
        <v>GD34JMNTZF87</v>
      </c>
      <c r="F239" s="31" t="s">
        <v>469</v>
      </c>
      <c r="G239" s="16">
        <v>5</v>
      </c>
      <c r="H239" s="32" t="s">
        <v>470</v>
      </c>
      <c r="I239" s="32">
        <v>3</v>
      </c>
      <c r="J239" s="32">
        <v>8</v>
      </c>
      <c r="K239" s="32">
        <v>0.023</v>
      </c>
      <c r="L239" s="40"/>
      <c r="M239" s="40"/>
      <c r="N239" s="14" t="s">
        <v>471</v>
      </c>
      <c r="O239" s="24" t="s">
        <v>147</v>
      </c>
      <c r="P239" s="14">
        <v>3</v>
      </c>
      <c r="Q239" s="14">
        <v>8</v>
      </c>
      <c r="R239" s="14">
        <v>230</v>
      </c>
      <c r="S239" s="24"/>
      <c r="T239" s="24" t="s">
        <v>147</v>
      </c>
      <c r="U239" s="14">
        <f>K239*10000-R239</f>
        <v>0</v>
      </c>
      <c r="V239" s="14"/>
      <c r="W239" s="14"/>
      <c r="X239" s="14"/>
      <c r="Y239" s="14"/>
      <c r="Z239" s="14"/>
      <c r="AA239" s="14"/>
      <c r="AB239" s="14"/>
      <c r="AC239" s="14"/>
    </row>
    <row r="240" customHeight="1" spans="1:29">
      <c r="A240" s="13">
        <f>MATCH(C240,'2021年11月-2022年3月旅行社组织国内游客在厦住宿补助'!C$5:C$39,0)</f>
        <v>3</v>
      </c>
      <c r="B240" s="48">
        <f>MATCH(C240,'2021年11月-2022年3月旅行社组织国内游客在厦住宿补助'!C$5:C$24,0)</f>
        <v>3</v>
      </c>
      <c r="C240" s="14" t="s">
        <v>52</v>
      </c>
      <c r="D240" s="49">
        <f>SUBTOTAL(3,E$7:E240)</f>
        <v>194</v>
      </c>
      <c r="E240" s="49" t="str">
        <f t="shared" si="11"/>
        <v>GD46Z8PNCM35</v>
      </c>
      <c r="F240" s="31" t="s">
        <v>472</v>
      </c>
      <c r="G240" s="16">
        <v>12</v>
      </c>
      <c r="H240" s="32" t="s">
        <v>473</v>
      </c>
      <c r="I240" s="32">
        <v>6</v>
      </c>
      <c r="J240" s="32">
        <v>18</v>
      </c>
      <c r="K240" s="32">
        <v>0.054</v>
      </c>
      <c r="L240" s="40"/>
      <c r="M240" s="40"/>
      <c r="N240" s="14" t="s">
        <v>471</v>
      </c>
      <c r="O240" s="24" t="s">
        <v>147</v>
      </c>
      <c r="P240" s="14">
        <v>6</v>
      </c>
      <c r="Q240" s="14">
        <v>18</v>
      </c>
      <c r="R240" s="14">
        <v>540</v>
      </c>
      <c r="S240" s="24"/>
      <c r="T240" s="24" t="s">
        <v>147</v>
      </c>
      <c r="U240" s="14">
        <f t="shared" ref="U240:U303" si="12">K240*10000-R240</f>
        <v>0</v>
      </c>
      <c r="V240" s="14"/>
      <c r="W240" s="14"/>
      <c r="X240" s="14"/>
      <c r="Y240" s="14"/>
      <c r="Z240" s="14"/>
      <c r="AA240" s="14"/>
      <c r="AB240" s="14"/>
      <c r="AC240" s="14"/>
    </row>
    <row r="241" customHeight="1" spans="1:29">
      <c r="A241" s="13">
        <f>MATCH(C241,'2021年11月-2022年3月旅行社组织国内游客在厦住宿补助'!C$5:C$39,0)</f>
        <v>3</v>
      </c>
      <c r="B241" s="48">
        <f>MATCH(C241,'2021年11月-2022年3月旅行社组织国内游客在厦住宿补助'!C$5:C$24,0)</f>
        <v>3</v>
      </c>
      <c r="C241" s="14" t="s">
        <v>52</v>
      </c>
      <c r="D241" s="49">
        <f>SUBTOTAL(3,E$7:E241)</f>
        <v>195</v>
      </c>
      <c r="E241" s="49" t="str">
        <f t="shared" si="11"/>
        <v>GD395BFIJS92</v>
      </c>
      <c r="F241" s="31" t="s">
        <v>474</v>
      </c>
      <c r="G241" s="16">
        <v>5</v>
      </c>
      <c r="H241" s="32" t="s">
        <v>475</v>
      </c>
      <c r="I241" s="32">
        <v>3</v>
      </c>
      <c r="J241" s="32">
        <v>8</v>
      </c>
      <c r="K241" s="32">
        <v>0.023</v>
      </c>
      <c r="L241" s="41"/>
      <c r="M241" s="41"/>
      <c r="N241" s="14" t="s">
        <v>471</v>
      </c>
      <c r="O241" s="24" t="s">
        <v>147</v>
      </c>
      <c r="P241" s="14">
        <v>3</v>
      </c>
      <c r="Q241" s="14">
        <v>8</v>
      </c>
      <c r="R241" s="14">
        <v>230</v>
      </c>
      <c r="S241" s="24"/>
      <c r="T241" s="24" t="s">
        <v>147</v>
      </c>
      <c r="U241" s="14">
        <f t="shared" si="12"/>
        <v>0</v>
      </c>
      <c r="V241" s="14"/>
      <c r="W241" s="14"/>
      <c r="X241" s="14"/>
      <c r="Y241" s="14"/>
      <c r="Z241" s="14"/>
      <c r="AA241" s="14"/>
      <c r="AB241" s="14"/>
      <c r="AC241" s="14"/>
    </row>
    <row r="242" customHeight="1" spans="1:29">
      <c r="A242" s="13">
        <f>MATCH(C242,'2021年11月-2022年3月旅行社组织国内游客在厦住宿补助'!C$5:C$39,0)</f>
        <v>3</v>
      </c>
      <c r="B242" s="48">
        <f>MATCH(C242,'2021年11月-2022年3月旅行社组织国内游客在厦住宿补助'!C$5:C$24,0)</f>
        <v>3</v>
      </c>
      <c r="C242" s="14" t="s">
        <v>52</v>
      </c>
      <c r="D242" s="49">
        <f>SUBTOTAL(3,E$7:E242)</f>
        <v>196</v>
      </c>
      <c r="E242" s="49" t="str">
        <f t="shared" si="11"/>
        <v>GD07HPM8ZW50</v>
      </c>
      <c r="F242" s="31" t="s">
        <v>476</v>
      </c>
      <c r="G242" s="16">
        <v>2</v>
      </c>
      <c r="H242" s="32" t="s">
        <v>477</v>
      </c>
      <c r="I242" s="32">
        <v>1</v>
      </c>
      <c r="J242" s="32">
        <v>3</v>
      </c>
      <c r="K242" s="32">
        <v>0.012</v>
      </c>
      <c r="L242" s="17">
        <v>20211102</v>
      </c>
      <c r="M242" s="17">
        <v>20211105</v>
      </c>
      <c r="N242" s="14"/>
      <c r="O242" s="24" t="s">
        <v>147</v>
      </c>
      <c r="P242" s="14">
        <v>1</v>
      </c>
      <c r="Q242" s="14">
        <v>3</v>
      </c>
      <c r="R242" s="14">
        <f t="shared" si="10"/>
        <v>120</v>
      </c>
      <c r="S242" s="24"/>
      <c r="T242" s="24" t="s">
        <v>147</v>
      </c>
      <c r="U242" s="14">
        <f t="shared" si="12"/>
        <v>0</v>
      </c>
      <c r="V242" s="14"/>
      <c r="W242" s="14"/>
      <c r="X242" s="14"/>
      <c r="Y242" s="14"/>
      <c r="Z242" s="14"/>
      <c r="AA242" s="14"/>
      <c r="AB242" s="14"/>
      <c r="AC242" s="14"/>
    </row>
    <row r="243" customHeight="1" spans="1:29">
      <c r="A243" s="13">
        <f>MATCH(C243,'2021年11月-2022年3月旅行社组织国内游客在厦住宿补助'!C$5:C$39,0)</f>
        <v>3</v>
      </c>
      <c r="B243" s="48">
        <f>MATCH(C243,'2021年11月-2022年3月旅行社组织国内游客在厦住宿补助'!C$5:C$24,0)</f>
        <v>3</v>
      </c>
      <c r="C243" s="14" t="s">
        <v>52</v>
      </c>
      <c r="D243" s="49">
        <f>SUBTOTAL(3,E$7:E243)</f>
        <v>197</v>
      </c>
      <c r="E243" s="49" t="str">
        <f t="shared" si="11"/>
        <v>GD81TWX49528</v>
      </c>
      <c r="F243" s="31" t="s">
        <v>478</v>
      </c>
      <c r="G243" s="16">
        <v>2</v>
      </c>
      <c r="H243" s="32" t="s">
        <v>479</v>
      </c>
      <c r="I243" s="32">
        <v>1</v>
      </c>
      <c r="J243" s="32">
        <v>3</v>
      </c>
      <c r="K243" s="32">
        <v>0.012</v>
      </c>
      <c r="L243" s="17">
        <v>20211102</v>
      </c>
      <c r="M243" s="17">
        <v>20211107</v>
      </c>
      <c r="N243" s="14"/>
      <c r="O243" s="24" t="s">
        <v>147</v>
      </c>
      <c r="P243" s="14">
        <v>1</v>
      </c>
      <c r="Q243" s="14">
        <v>3</v>
      </c>
      <c r="R243" s="14">
        <f t="shared" si="10"/>
        <v>120</v>
      </c>
      <c r="S243" s="24"/>
      <c r="T243" s="24" t="s">
        <v>147</v>
      </c>
      <c r="U243" s="14">
        <f t="shared" si="12"/>
        <v>0</v>
      </c>
      <c r="V243" s="14"/>
      <c r="W243" s="14"/>
      <c r="X243" s="14"/>
      <c r="Y243" s="14"/>
      <c r="Z243" s="14"/>
      <c r="AA243" s="14"/>
      <c r="AB243" s="14"/>
      <c r="AC243" s="14"/>
    </row>
    <row r="244" customHeight="1" spans="1:29">
      <c r="A244" s="13">
        <f>MATCH(C244,'2021年11月-2022年3月旅行社组织国内游客在厦住宿补助'!C$5:C$39,0)</f>
        <v>3</v>
      </c>
      <c r="B244" s="48">
        <f>MATCH(C244,'2021年11月-2022年3月旅行社组织国内游客在厦住宿补助'!C$5:C$24,0)</f>
        <v>3</v>
      </c>
      <c r="C244" s="14" t="s">
        <v>52</v>
      </c>
      <c r="D244" s="49">
        <f>SUBTOTAL(3,E$7:E244)</f>
        <v>198</v>
      </c>
      <c r="E244" s="49" t="str">
        <f t="shared" si="11"/>
        <v>GD9363MPIJ32</v>
      </c>
      <c r="F244" s="31" t="s">
        <v>480</v>
      </c>
      <c r="G244" s="16">
        <v>4</v>
      </c>
      <c r="H244" s="38" t="s">
        <v>481</v>
      </c>
      <c r="I244" s="32">
        <v>2</v>
      </c>
      <c r="J244" s="32">
        <v>3</v>
      </c>
      <c r="K244" s="32">
        <v>0.024</v>
      </c>
      <c r="L244" s="17">
        <v>20211101</v>
      </c>
      <c r="M244" s="17">
        <v>20211105</v>
      </c>
      <c r="N244" s="14"/>
      <c r="O244" s="24" t="s">
        <v>147</v>
      </c>
      <c r="P244" s="14">
        <v>2</v>
      </c>
      <c r="Q244" s="14">
        <v>3</v>
      </c>
      <c r="R244" s="14">
        <f t="shared" si="10"/>
        <v>240</v>
      </c>
      <c r="S244" s="24"/>
      <c r="T244" s="24" t="s">
        <v>147</v>
      </c>
      <c r="U244" s="14">
        <f t="shared" si="12"/>
        <v>0</v>
      </c>
      <c r="V244" s="14"/>
      <c r="W244" s="14"/>
      <c r="X244" s="14"/>
      <c r="Y244" s="14"/>
      <c r="Z244" s="14"/>
      <c r="AA244" s="14"/>
      <c r="AB244" s="14"/>
      <c r="AC244" s="14"/>
    </row>
    <row r="245" customHeight="1" spans="1:29">
      <c r="A245" s="13">
        <f>MATCH(C245,'2021年11月-2022年3月旅行社组织国内游客在厦住宿补助'!C$5:C$39,0)</f>
        <v>3</v>
      </c>
      <c r="B245" s="48">
        <f>MATCH(C245,'2021年11月-2022年3月旅行社组织国内游客在厦住宿补助'!C$5:C$24,0)</f>
        <v>3</v>
      </c>
      <c r="C245" s="14" t="s">
        <v>52</v>
      </c>
      <c r="D245" s="49">
        <f>SUBTOTAL(3,E$7:E245)</f>
        <v>199</v>
      </c>
      <c r="E245" s="49" t="str">
        <f t="shared" si="11"/>
        <v>GD09ALR5J688</v>
      </c>
      <c r="F245" s="31" t="s">
        <v>482</v>
      </c>
      <c r="G245" s="16">
        <v>4</v>
      </c>
      <c r="H245" s="32" t="s">
        <v>483</v>
      </c>
      <c r="I245" s="32">
        <v>2</v>
      </c>
      <c r="J245" s="32">
        <v>3</v>
      </c>
      <c r="K245" s="32">
        <v>0.024</v>
      </c>
      <c r="L245" s="17">
        <v>20211102</v>
      </c>
      <c r="M245" s="17">
        <v>20211106</v>
      </c>
      <c r="N245" s="14"/>
      <c r="O245" s="24" t="s">
        <v>147</v>
      </c>
      <c r="P245" s="14">
        <v>2</v>
      </c>
      <c r="Q245" s="14">
        <v>3</v>
      </c>
      <c r="R245" s="14">
        <f t="shared" si="10"/>
        <v>240</v>
      </c>
      <c r="S245" s="24"/>
      <c r="T245" s="24" t="s">
        <v>147</v>
      </c>
      <c r="U245" s="14">
        <f t="shared" si="12"/>
        <v>0</v>
      </c>
      <c r="V245" s="14"/>
      <c r="W245" s="14"/>
      <c r="X245" s="14"/>
      <c r="Y245" s="14"/>
      <c r="Z245" s="14"/>
      <c r="AA245" s="14"/>
      <c r="AB245" s="14"/>
      <c r="AC245" s="14"/>
    </row>
    <row r="246" customHeight="1" spans="1:29">
      <c r="A246" s="13">
        <f>MATCH(C246,'2021年11月-2022年3月旅行社组织国内游客在厦住宿补助'!C$5:C$39,0)</f>
        <v>3</v>
      </c>
      <c r="B246" s="48">
        <f>MATCH(C246,'2021年11月-2022年3月旅行社组织国内游客在厦住宿补助'!C$5:C$24,0)</f>
        <v>3</v>
      </c>
      <c r="C246" s="14" t="s">
        <v>52</v>
      </c>
      <c r="D246" s="49">
        <f>SUBTOTAL(3,E$7:E246)</f>
        <v>200</v>
      </c>
      <c r="E246" s="49" t="str">
        <f t="shared" si="11"/>
        <v>GD450W5XAW28</v>
      </c>
      <c r="F246" s="31" t="s">
        <v>484</v>
      </c>
      <c r="G246" s="16">
        <v>1</v>
      </c>
      <c r="H246" s="32" t="s">
        <v>241</v>
      </c>
      <c r="I246" s="32">
        <v>1</v>
      </c>
      <c r="J246" s="32">
        <v>3</v>
      </c>
      <c r="K246" s="32">
        <v>0.012</v>
      </c>
      <c r="L246" s="17">
        <v>20211104</v>
      </c>
      <c r="M246" s="17">
        <v>20211107</v>
      </c>
      <c r="N246" s="14"/>
      <c r="O246" s="24" t="s">
        <v>147</v>
      </c>
      <c r="P246" s="14">
        <v>1</v>
      </c>
      <c r="Q246" s="14">
        <v>3</v>
      </c>
      <c r="R246" s="14">
        <f t="shared" si="10"/>
        <v>120</v>
      </c>
      <c r="S246" s="24"/>
      <c r="T246" s="24" t="s">
        <v>147</v>
      </c>
      <c r="U246" s="14">
        <f t="shared" si="12"/>
        <v>0</v>
      </c>
      <c r="V246" s="14"/>
      <c r="W246" s="14"/>
      <c r="X246" s="14"/>
      <c r="Y246" s="14"/>
      <c r="Z246" s="14"/>
      <c r="AA246" s="14"/>
      <c r="AB246" s="14"/>
      <c r="AC246" s="14"/>
    </row>
    <row r="247" customHeight="1" spans="1:29">
      <c r="A247" s="13">
        <f>MATCH(C247,'2021年11月-2022年3月旅行社组织国内游客在厦住宿补助'!C$5:C$39,0)</f>
        <v>3</v>
      </c>
      <c r="B247" s="48">
        <f>MATCH(C247,'2021年11月-2022年3月旅行社组织国内游客在厦住宿补助'!C$5:C$24,0)</f>
        <v>3</v>
      </c>
      <c r="C247" s="14" t="s">
        <v>52</v>
      </c>
      <c r="D247" s="49">
        <f>SUBTOTAL(3,E$7:E247)</f>
        <v>201</v>
      </c>
      <c r="E247" s="49" t="str">
        <f t="shared" si="11"/>
        <v>GD581HLIQK12</v>
      </c>
      <c r="F247" s="31" t="s">
        <v>485</v>
      </c>
      <c r="G247" s="16">
        <v>2</v>
      </c>
      <c r="H247" s="32" t="s">
        <v>486</v>
      </c>
      <c r="I247" s="32">
        <v>1</v>
      </c>
      <c r="J247" s="32">
        <v>2</v>
      </c>
      <c r="K247" s="32">
        <v>0.007</v>
      </c>
      <c r="L247" s="17">
        <v>20211105</v>
      </c>
      <c r="M247" s="17">
        <v>20211107</v>
      </c>
      <c r="N247" s="14"/>
      <c r="O247" s="24" t="s">
        <v>147</v>
      </c>
      <c r="P247" s="14">
        <v>1</v>
      </c>
      <c r="Q247" s="14">
        <v>2</v>
      </c>
      <c r="R247" s="14">
        <f t="shared" si="10"/>
        <v>70</v>
      </c>
      <c r="S247" s="24"/>
      <c r="T247" s="24" t="s">
        <v>147</v>
      </c>
      <c r="U247" s="14">
        <f t="shared" si="12"/>
        <v>0</v>
      </c>
      <c r="V247" s="14"/>
      <c r="W247" s="14"/>
      <c r="X247" s="14"/>
      <c r="Y247" s="14"/>
      <c r="Z247" s="14"/>
      <c r="AA247" s="14"/>
      <c r="AB247" s="14"/>
      <c r="AC247" s="14"/>
    </row>
    <row r="248" customHeight="1" spans="1:29">
      <c r="A248" s="13">
        <f>MATCH(C248,'2021年11月-2022年3月旅行社组织国内游客在厦住宿补助'!C$5:C$39,0)</f>
        <v>3</v>
      </c>
      <c r="B248" s="48">
        <f>MATCH(C248,'2021年11月-2022年3月旅行社组织国内游客在厦住宿补助'!C$5:C$24,0)</f>
        <v>3</v>
      </c>
      <c r="C248" s="14" t="s">
        <v>52</v>
      </c>
      <c r="D248" s="49">
        <f>SUBTOTAL(3,E$7:E248)</f>
        <v>202</v>
      </c>
      <c r="E248" s="49" t="str">
        <f t="shared" si="11"/>
        <v>GD43SRD0GP45</v>
      </c>
      <c r="F248" s="31" t="s">
        <v>487</v>
      </c>
      <c r="G248" s="16">
        <v>4</v>
      </c>
      <c r="H248" s="38" t="s">
        <v>488</v>
      </c>
      <c r="I248" s="32">
        <v>2</v>
      </c>
      <c r="J248" s="32">
        <v>4</v>
      </c>
      <c r="K248" s="32">
        <v>0.015</v>
      </c>
      <c r="L248" s="17">
        <v>20211105</v>
      </c>
      <c r="M248" s="17">
        <v>20211109</v>
      </c>
      <c r="N248" s="14"/>
      <c r="O248" s="24" t="s">
        <v>147</v>
      </c>
      <c r="P248" s="14">
        <v>2</v>
      </c>
      <c r="Q248" s="14">
        <v>3</v>
      </c>
      <c r="R248" s="14">
        <v>150</v>
      </c>
      <c r="S248" s="24"/>
      <c r="T248" s="24" t="s">
        <v>147</v>
      </c>
      <c r="U248" s="14">
        <f t="shared" si="12"/>
        <v>0</v>
      </c>
      <c r="V248" s="14"/>
      <c r="W248" s="14"/>
      <c r="X248" s="14"/>
      <c r="Y248" s="14"/>
      <c r="Z248" s="14"/>
      <c r="AA248" s="14"/>
      <c r="AB248" s="14"/>
      <c r="AC248" s="14"/>
    </row>
    <row r="249" customHeight="1" spans="1:29">
      <c r="A249" s="13">
        <f>MATCH(C249,'2021年11月-2022年3月旅行社组织国内游客在厦住宿补助'!C$5:C$39,0)</f>
        <v>3</v>
      </c>
      <c r="B249" s="48">
        <f>MATCH(C249,'2021年11月-2022年3月旅行社组织国内游客在厦住宿补助'!C$5:C$24,0)</f>
        <v>3</v>
      </c>
      <c r="C249" s="14" t="s">
        <v>52</v>
      </c>
      <c r="D249" s="49">
        <f>SUBTOTAL(3,E$7:E249)</f>
        <v>203</v>
      </c>
      <c r="E249" s="49" t="str">
        <f t="shared" si="11"/>
        <v>GD41DB2LGF50</v>
      </c>
      <c r="F249" s="31" t="s">
        <v>489</v>
      </c>
      <c r="G249" s="16">
        <v>2</v>
      </c>
      <c r="H249" s="32" t="s">
        <v>490</v>
      </c>
      <c r="I249" s="32">
        <v>1</v>
      </c>
      <c r="J249" s="32">
        <v>1</v>
      </c>
      <c r="K249" s="32">
        <v>0.003</v>
      </c>
      <c r="L249" s="17">
        <v>20211112</v>
      </c>
      <c r="M249" s="17">
        <v>20211116</v>
      </c>
      <c r="N249" s="14"/>
      <c r="O249" s="24" t="s">
        <v>147</v>
      </c>
      <c r="P249" s="14">
        <v>1</v>
      </c>
      <c r="Q249" s="14">
        <v>1</v>
      </c>
      <c r="R249" s="14">
        <f t="shared" si="10"/>
        <v>30</v>
      </c>
      <c r="S249" s="24"/>
      <c r="T249" s="24" t="s">
        <v>147</v>
      </c>
      <c r="U249" s="14">
        <f t="shared" si="12"/>
        <v>0</v>
      </c>
      <c r="V249" s="14"/>
      <c r="W249" s="14"/>
      <c r="X249" s="14"/>
      <c r="Y249" s="14"/>
      <c r="Z249" s="14"/>
      <c r="AA249" s="14"/>
      <c r="AB249" s="14"/>
      <c r="AC249" s="14"/>
    </row>
    <row r="250" customHeight="1" spans="1:29">
      <c r="A250" s="13">
        <f>MATCH(C250,'2021年11月-2022年3月旅行社组织国内游客在厦住宿补助'!C$5:C$39,0)</f>
        <v>3</v>
      </c>
      <c r="B250" s="48">
        <f>MATCH(C250,'2021年11月-2022年3月旅行社组织国内游客在厦住宿补助'!C$5:C$24,0)</f>
        <v>3</v>
      </c>
      <c r="C250" s="14" t="s">
        <v>52</v>
      </c>
      <c r="D250" s="49">
        <f>SUBTOTAL(3,E$7:E250)</f>
        <v>204</v>
      </c>
      <c r="E250" s="49" t="str">
        <f t="shared" si="11"/>
        <v>GD173IDL1B05</v>
      </c>
      <c r="F250" s="31" t="s">
        <v>491</v>
      </c>
      <c r="G250" s="16">
        <v>1</v>
      </c>
      <c r="H250" s="32" t="s">
        <v>490</v>
      </c>
      <c r="I250" s="32">
        <v>1</v>
      </c>
      <c r="J250" s="32">
        <v>3</v>
      </c>
      <c r="K250" s="32">
        <v>0.012</v>
      </c>
      <c r="L250" s="17"/>
      <c r="M250" s="17"/>
      <c r="N250" s="14"/>
      <c r="O250" s="24" t="s">
        <v>147</v>
      </c>
      <c r="P250" s="14">
        <v>1</v>
      </c>
      <c r="Q250" s="14">
        <v>3</v>
      </c>
      <c r="R250" s="14">
        <f t="shared" si="10"/>
        <v>120</v>
      </c>
      <c r="S250" s="24"/>
      <c r="T250" s="24" t="s">
        <v>147</v>
      </c>
      <c r="U250" s="14">
        <f t="shared" si="12"/>
        <v>0</v>
      </c>
      <c r="V250" s="14"/>
      <c r="W250" s="14"/>
      <c r="X250" s="14"/>
      <c r="Y250" s="14"/>
      <c r="Z250" s="14"/>
      <c r="AA250" s="14"/>
      <c r="AB250" s="14"/>
      <c r="AC250" s="14"/>
    </row>
    <row r="251" customHeight="1" spans="1:29">
      <c r="A251" s="13">
        <f>MATCH(C251,'2021年11月-2022年3月旅行社组织国内游客在厦住宿补助'!C$5:C$39,0)</f>
        <v>3</v>
      </c>
      <c r="B251" s="48">
        <f>MATCH(C251,'2021年11月-2022年3月旅行社组织国内游客在厦住宿补助'!C$5:C$24,0)</f>
        <v>3</v>
      </c>
      <c r="C251" s="14" t="s">
        <v>52</v>
      </c>
      <c r="D251" s="49">
        <f>SUBTOTAL(3,E$7:E251)</f>
        <v>205</v>
      </c>
      <c r="E251" s="49" t="str">
        <f t="shared" si="11"/>
        <v>GD186NIR2006</v>
      </c>
      <c r="F251" s="31" t="s">
        <v>492</v>
      </c>
      <c r="G251" s="16">
        <v>6</v>
      </c>
      <c r="H251" s="32" t="s">
        <v>493</v>
      </c>
      <c r="I251" s="32">
        <v>3</v>
      </c>
      <c r="J251" s="32">
        <v>3</v>
      </c>
      <c r="K251" s="32">
        <v>0.036</v>
      </c>
      <c r="L251" s="17">
        <v>20211112</v>
      </c>
      <c r="M251" s="17">
        <v>20211115</v>
      </c>
      <c r="N251" s="14"/>
      <c r="O251" s="24" t="s">
        <v>147</v>
      </c>
      <c r="P251" s="14">
        <v>3</v>
      </c>
      <c r="Q251" s="14">
        <v>3</v>
      </c>
      <c r="R251" s="14">
        <f t="shared" si="10"/>
        <v>360</v>
      </c>
      <c r="S251" s="24"/>
      <c r="T251" s="24" t="s">
        <v>147</v>
      </c>
      <c r="U251" s="14">
        <f t="shared" si="12"/>
        <v>0</v>
      </c>
      <c r="V251" s="14"/>
      <c r="W251" s="14"/>
      <c r="X251" s="14"/>
      <c r="Y251" s="14"/>
      <c r="Z251" s="14"/>
      <c r="AA251" s="14"/>
      <c r="AB251" s="14"/>
      <c r="AC251" s="14"/>
    </row>
    <row r="252" customHeight="1" spans="1:29">
      <c r="A252" s="13">
        <f>MATCH(C252,'2021年11月-2022年3月旅行社组织国内游客在厦住宿补助'!C$5:C$39,0)</f>
        <v>3</v>
      </c>
      <c r="B252" s="48">
        <f>MATCH(C252,'2021年11月-2022年3月旅行社组织国内游客在厦住宿补助'!C$5:C$24,0)</f>
        <v>3</v>
      </c>
      <c r="C252" s="14" t="s">
        <v>52</v>
      </c>
      <c r="D252" s="49">
        <f>SUBTOTAL(3,E$7:E252)</f>
        <v>206</v>
      </c>
      <c r="E252" s="49" t="str">
        <f t="shared" si="11"/>
        <v>GD39R9Q95J12</v>
      </c>
      <c r="F252" s="31" t="s">
        <v>494</v>
      </c>
      <c r="G252" s="16">
        <v>1</v>
      </c>
      <c r="H252" s="32" t="s">
        <v>486</v>
      </c>
      <c r="I252" s="32">
        <v>1</v>
      </c>
      <c r="J252" s="32">
        <v>2</v>
      </c>
      <c r="K252" s="32">
        <v>0.007</v>
      </c>
      <c r="L252" s="17">
        <v>20211113</v>
      </c>
      <c r="M252" s="17">
        <v>20211115</v>
      </c>
      <c r="N252" s="14"/>
      <c r="O252" s="24" t="s">
        <v>147</v>
      </c>
      <c r="P252" s="14">
        <v>1</v>
      </c>
      <c r="Q252" s="14">
        <v>2</v>
      </c>
      <c r="R252" s="14">
        <f t="shared" si="10"/>
        <v>70</v>
      </c>
      <c r="S252" s="24"/>
      <c r="T252" s="24" t="s">
        <v>147</v>
      </c>
      <c r="U252" s="14">
        <f t="shared" si="12"/>
        <v>0</v>
      </c>
      <c r="V252" s="14"/>
      <c r="W252" s="14"/>
      <c r="X252" s="14"/>
      <c r="Y252" s="14"/>
      <c r="Z252" s="14"/>
      <c r="AA252" s="14"/>
      <c r="AB252" s="14"/>
      <c r="AC252" s="14"/>
    </row>
    <row r="253" customHeight="1" spans="1:29">
      <c r="A253" s="13">
        <f>MATCH(C253,'2021年11月-2022年3月旅行社组织国内游客在厦住宿补助'!C$5:C$39,0)</f>
        <v>3</v>
      </c>
      <c r="B253" s="48">
        <f>MATCH(C253,'2021年11月-2022年3月旅行社组织国内游客在厦住宿补助'!C$5:C$24,0)</f>
        <v>3</v>
      </c>
      <c r="C253" s="14" t="s">
        <v>52</v>
      </c>
      <c r="D253" s="49">
        <f>SUBTOTAL(3,E$7:E253)</f>
        <v>207</v>
      </c>
      <c r="E253" s="49" t="str">
        <f t="shared" si="11"/>
        <v>GD09TWR89B78</v>
      </c>
      <c r="F253" s="31" t="s">
        <v>495</v>
      </c>
      <c r="G253" s="16">
        <v>10</v>
      </c>
      <c r="H253" s="32" t="s">
        <v>496</v>
      </c>
      <c r="I253" s="32">
        <v>5</v>
      </c>
      <c r="J253" s="32">
        <v>3</v>
      </c>
      <c r="K253" s="32">
        <v>0.06</v>
      </c>
      <c r="L253" s="17">
        <v>20211116</v>
      </c>
      <c r="M253" s="17">
        <v>20211120</v>
      </c>
      <c r="N253" s="14"/>
      <c r="O253" s="24" t="s">
        <v>147</v>
      </c>
      <c r="P253" s="14">
        <v>5</v>
      </c>
      <c r="Q253" s="14">
        <v>3</v>
      </c>
      <c r="R253" s="14">
        <f t="shared" si="10"/>
        <v>600</v>
      </c>
      <c r="S253" s="24"/>
      <c r="T253" s="24" t="s">
        <v>147</v>
      </c>
      <c r="U253" s="14">
        <f t="shared" si="12"/>
        <v>0</v>
      </c>
      <c r="V253" s="14"/>
      <c r="W253" s="14"/>
      <c r="X253" s="14"/>
      <c r="Y253" s="14"/>
      <c r="Z253" s="14"/>
      <c r="AA253" s="14"/>
      <c r="AB253" s="14"/>
      <c r="AC253" s="14"/>
    </row>
    <row r="254" customHeight="1" spans="1:29">
      <c r="A254" s="13">
        <f>MATCH(C254,'2021年11月-2022年3月旅行社组织国内游客在厦住宿补助'!C$5:C$39,0)</f>
        <v>3</v>
      </c>
      <c r="B254" s="48">
        <f>MATCH(C254,'2021年11月-2022年3月旅行社组织国内游客在厦住宿补助'!C$5:C$24,0)</f>
        <v>3</v>
      </c>
      <c r="C254" s="14" t="s">
        <v>52</v>
      </c>
      <c r="D254" s="49">
        <f>SUBTOTAL(3,E$7:E254)</f>
        <v>208</v>
      </c>
      <c r="E254" s="49" t="str">
        <f t="shared" si="11"/>
        <v>GD55FV13HB33</v>
      </c>
      <c r="F254" s="31" t="s">
        <v>497</v>
      </c>
      <c r="G254" s="16">
        <v>9</v>
      </c>
      <c r="H254" s="38" t="s">
        <v>498</v>
      </c>
      <c r="I254" s="32">
        <v>4</v>
      </c>
      <c r="J254" s="32">
        <v>11</v>
      </c>
      <c r="K254" s="32">
        <v>0.038</v>
      </c>
      <c r="L254" s="17">
        <v>20211124</v>
      </c>
      <c r="M254" s="17">
        <v>20211128</v>
      </c>
      <c r="N254" s="14"/>
      <c r="O254" s="24" t="s">
        <v>147</v>
      </c>
      <c r="P254" s="14">
        <v>4</v>
      </c>
      <c r="Q254" s="14">
        <v>3</v>
      </c>
      <c r="R254" s="21">
        <v>380</v>
      </c>
      <c r="S254" s="24"/>
      <c r="T254" s="24" t="s">
        <v>147</v>
      </c>
      <c r="U254" s="14">
        <f t="shared" si="12"/>
        <v>0</v>
      </c>
      <c r="V254" s="14"/>
      <c r="W254" s="14"/>
      <c r="X254" s="14"/>
      <c r="Y254" s="14"/>
      <c r="Z254" s="14"/>
      <c r="AA254" s="14"/>
      <c r="AB254" s="14"/>
      <c r="AC254" s="14"/>
    </row>
    <row r="255" customHeight="1" spans="1:29">
      <c r="A255" s="13">
        <f>MATCH(C255,'2021年11月-2022年3月旅行社组织国内游客在厦住宿补助'!C$5:C$39,0)</f>
        <v>3</v>
      </c>
      <c r="B255" s="48">
        <f>MATCH(C255,'2021年11月-2022年3月旅行社组织国内游客在厦住宿补助'!C$5:C$24,0)</f>
        <v>3</v>
      </c>
      <c r="C255" s="14" t="s">
        <v>52</v>
      </c>
      <c r="D255" s="49">
        <f>SUBTOTAL(3,E$7:E255)</f>
        <v>209</v>
      </c>
      <c r="E255" s="49" t="str">
        <f t="shared" si="11"/>
        <v>GD715N7ONL62</v>
      </c>
      <c r="F255" s="31" t="s">
        <v>499</v>
      </c>
      <c r="G255" s="16">
        <v>2</v>
      </c>
      <c r="H255" s="32" t="s">
        <v>477</v>
      </c>
      <c r="I255" s="32">
        <v>1</v>
      </c>
      <c r="J255" s="32">
        <v>2</v>
      </c>
      <c r="K255" s="32">
        <v>0.007</v>
      </c>
      <c r="L255" s="17">
        <v>20211126</v>
      </c>
      <c r="M255" s="17">
        <v>20211128</v>
      </c>
      <c r="N255" s="14"/>
      <c r="O255" s="24" t="s">
        <v>147</v>
      </c>
      <c r="P255" s="14">
        <v>1</v>
      </c>
      <c r="Q255" s="14">
        <v>2</v>
      </c>
      <c r="R255" s="14">
        <f t="shared" si="10"/>
        <v>70</v>
      </c>
      <c r="S255" s="24"/>
      <c r="T255" s="24" t="s">
        <v>147</v>
      </c>
      <c r="U255" s="14">
        <f t="shared" si="12"/>
        <v>0</v>
      </c>
      <c r="V255" s="14"/>
      <c r="W255" s="14"/>
      <c r="X255" s="14"/>
      <c r="Y255" s="14"/>
      <c r="Z255" s="14"/>
      <c r="AA255" s="14"/>
      <c r="AB255" s="14"/>
      <c r="AC255" s="14"/>
    </row>
    <row r="256" customHeight="1" spans="1:29">
      <c r="A256" s="13">
        <f>MATCH(C256,'2021年11月-2022年3月旅行社组织国内游客在厦住宿补助'!C$5:C$39,0)</f>
        <v>3</v>
      </c>
      <c r="B256" s="48">
        <f>MATCH(C256,'2021年11月-2022年3月旅行社组织国内游客在厦住宿补助'!C$5:C$24,0)</f>
        <v>3</v>
      </c>
      <c r="C256" s="14" t="s">
        <v>52</v>
      </c>
      <c r="D256" s="49">
        <f>SUBTOTAL(3,E$7:E256)</f>
        <v>210</v>
      </c>
      <c r="E256" s="49" t="str">
        <f t="shared" si="11"/>
        <v>GD69T6U6U293</v>
      </c>
      <c r="F256" s="31" t="s">
        <v>500</v>
      </c>
      <c r="G256" s="16">
        <v>2</v>
      </c>
      <c r="H256" s="38" t="s">
        <v>501</v>
      </c>
      <c r="I256" s="32">
        <v>1</v>
      </c>
      <c r="J256" s="32">
        <v>3</v>
      </c>
      <c r="K256" s="32">
        <v>0.012</v>
      </c>
      <c r="L256" s="17">
        <v>20211210</v>
      </c>
      <c r="M256" s="17">
        <v>20211214</v>
      </c>
      <c r="N256" s="14"/>
      <c r="O256" s="24" t="s">
        <v>147</v>
      </c>
      <c r="P256" s="14">
        <v>1</v>
      </c>
      <c r="Q256" s="14">
        <v>3</v>
      </c>
      <c r="R256" s="14">
        <f t="shared" si="10"/>
        <v>120</v>
      </c>
      <c r="S256" s="24"/>
      <c r="T256" s="24" t="s">
        <v>147</v>
      </c>
      <c r="U256" s="14">
        <f t="shared" si="12"/>
        <v>0</v>
      </c>
      <c r="V256" s="14"/>
      <c r="W256" s="14"/>
      <c r="X256" s="14"/>
      <c r="Y256" s="14"/>
      <c r="Z256" s="14"/>
      <c r="AA256" s="14"/>
      <c r="AB256" s="14"/>
      <c r="AC256" s="14"/>
    </row>
    <row r="257" customHeight="1" spans="1:29">
      <c r="A257" s="13">
        <f>MATCH(C257,'2021年11月-2022年3月旅行社组织国内游客在厦住宿补助'!C$5:C$39,0)</f>
        <v>3</v>
      </c>
      <c r="B257" s="48">
        <f>MATCH(C257,'2021年11月-2022年3月旅行社组织国内游客在厦住宿补助'!C$5:C$24,0)</f>
        <v>3</v>
      </c>
      <c r="C257" s="14" t="s">
        <v>52</v>
      </c>
      <c r="D257" s="49">
        <f>SUBTOTAL(3,E$7:E257)</f>
        <v>211</v>
      </c>
      <c r="E257" s="49" t="str">
        <f t="shared" si="11"/>
        <v>GD68SIGJZN02</v>
      </c>
      <c r="F257" s="31" t="s">
        <v>502</v>
      </c>
      <c r="G257" s="16">
        <v>7</v>
      </c>
      <c r="H257" s="38" t="s">
        <v>503</v>
      </c>
      <c r="I257" s="32">
        <v>4</v>
      </c>
      <c r="J257" s="32">
        <v>12</v>
      </c>
      <c r="K257" s="32">
        <v>0.048</v>
      </c>
      <c r="L257" s="17">
        <v>20211213</v>
      </c>
      <c r="M257" s="17">
        <v>20211218</v>
      </c>
      <c r="N257" s="14"/>
      <c r="O257" s="24" t="s">
        <v>147</v>
      </c>
      <c r="P257" s="14">
        <v>4</v>
      </c>
      <c r="Q257" s="14">
        <v>12</v>
      </c>
      <c r="R257" s="14">
        <f t="shared" si="10"/>
        <v>480</v>
      </c>
      <c r="S257" s="24"/>
      <c r="T257" s="24" t="s">
        <v>147</v>
      </c>
      <c r="U257" s="14">
        <f t="shared" si="12"/>
        <v>0</v>
      </c>
      <c r="V257" s="14"/>
      <c r="W257" s="14"/>
      <c r="X257" s="14"/>
      <c r="Y257" s="14"/>
      <c r="Z257" s="14"/>
      <c r="AA257" s="14"/>
      <c r="AB257" s="14"/>
      <c r="AC257" s="14"/>
    </row>
    <row r="258" customHeight="1" spans="1:29">
      <c r="A258" s="13">
        <f>MATCH(C258,'2021年11月-2022年3月旅行社组织国内游客在厦住宿补助'!C$5:C$39,0)</f>
        <v>3</v>
      </c>
      <c r="B258" s="48">
        <f>MATCH(C258,'2021年11月-2022年3月旅行社组织国内游客在厦住宿补助'!C$5:C$24,0)</f>
        <v>3</v>
      </c>
      <c r="C258" s="14" t="s">
        <v>52</v>
      </c>
      <c r="D258" s="49">
        <f>SUBTOTAL(3,E$7:E258)</f>
        <v>212</v>
      </c>
      <c r="E258" s="49" t="str">
        <f t="shared" si="11"/>
        <v>GD68E8CKVF98</v>
      </c>
      <c r="F258" s="31" t="s">
        <v>504</v>
      </c>
      <c r="G258" s="16">
        <v>12</v>
      </c>
      <c r="H258" s="32" t="s">
        <v>505</v>
      </c>
      <c r="I258" s="32">
        <v>8</v>
      </c>
      <c r="J258" s="32">
        <v>24</v>
      </c>
      <c r="K258" s="32">
        <v>0.096</v>
      </c>
      <c r="L258" s="17">
        <v>20211217</v>
      </c>
      <c r="M258" s="17">
        <v>20211222</v>
      </c>
      <c r="N258" s="14"/>
      <c r="O258" s="24" t="s">
        <v>147</v>
      </c>
      <c r="P258" s="14">
        <v>8</v>
      </c>
      <c r="Q258" s="14">
        <v>4</v>
      </c>
      <c r="R258" s="14">
        <f t="shared" si="10"/>
        <v>960</v>
      </c>
      <c r="S258" s="24"/>
      <c r="T258" s="24" t="s">
        <v>147</v>
      </c>
      <c r="U258" s="14">
        <f t="shared" si="12"/>
        <v>0</v>
      </c>
      <c r="V258" s="14"/>
      <c r="W258" s="14"/>
      <c r="X258" s="14"/>
      <c r="Y258" s="14"/>
      <c r="Z258" s="14"/>
      <c r="AA258" s="14"/>
      <c r="AB258" s="14"/>
      <c r="AC258" s="14"/>
    </row>
    <row r="259" customHeight="1" spans="1:29">
      <c r="A259" s="13">
        <f>MATCH(C259,'2021年11月-2022年3月旅行社组织国内游客在厦住宿补助'!C$5:C$39,0)</f>
        <v>3</v>
      </c>
      <c r="B259" s="48">
        <f>MATCH(C259,'2021年11月-2022年3月旅行社组织国内游客在厦住宿补助'!C$5:C$24,0)</f>
        <v>3</v>
      </c>
      <c r="C259" s="14" t="s">
        <v>52</v>
      </c>
      <c r="D259" s="49">
        <f>SUBTOTAL(3,E$7:E259)</f>
        <v>213</v>
      </c>
      <c r="E259" s="49" t="str">
        <f t="shared" si="11"/>
        <v>GD038P3AQG47</v>
      </c>
      <c r="F259" s="31" t="s">
        <v>506</v>
      </c>
      <c r="G259" s="16">
        <v>15</v>
      </c>
      <c r="H259" s="32" t="s">
        <v>486</v>
      </c>
      <c r="I259" s="32">
        <v>8</v>
      </c>
      <c r="J259" s="32">
        <v>24</v>
      </c>
      <c r="K259" s="32">
        <v>0.096</v>
      </c>
      <c r="L259" s="17">
        <v>20211222</v>
      </c>
      <c r="M259" s="17">
        <v>20211226</v>
      </c>
      <c r="N259" s="14"/>
      <c r="O259" s="24" t="s">
        <v>147</v>
      </c>
      <c r="P259" s="14">
        <v>8</v>
      </c>
      <c r="Q259" s="14">
        <v>24</v>
      </c>
      <c r="R259" s="14">
        <f t="shared" si="10"/>
        <v>960</v>
      </c>
      <c r="S259" s="24"/>
      <c r="T259" s="24" t="s">
        <v>147</v>
      </c>
      <c r="U259" s="14">
        <f t="shared" si="12"/>
        <v>0</v>
      </c>
      <c r="V259" s="14"/>
      <c r="W259" s="14"/>
      <c r="X259" s="14"/>
      <c r="Y259" s="14"/>
      <c r="Z259" s="14"/>
      <c r="AA259" s="14"/>
      <c r="AB259" s="14"/>
      <c r="AC259" s="14"/>
    </row>
    <row r="260" customHeight="1" spans="1:29">
      <c r="A260" s="13">
        <f>MATCH(C260,'2021年11月-2022年3月旅行社组织国内游客在厦住宿补助'!C$5:C$39,0)</f>
        <v>3</v>
      </c>
      <c r="B260" s="48">
        <f>MATCH(C260,'2021年11月-2022年3月旅行社组织国内游客在厦住宿补助'!C$5:C$24,0)</f>
        <v>3</v>
      </c>
      <c r="C260" s="14" t="s">
        <v>52</v>
      </c>
      <c r="D260" s="49">
        <f>SUBTOTAL(3,E$7:E260)</f>
        <v>214</v>
      </c>
      <c r="E260" s="49" t="str">
        <f t="shared" si="11"/>
        <v>GD78N6FXKO03</v>
      </c>
      <c r="F260" s="31" t="s">
        <v>507</v>
      </c>
      <c r="G260" s="16">
        <v>9</v>
      </c>
      <c r="H260" s="32" t="s">
        <v>490</v>
      </c>
      <c r="I260" s="32">
        <v>2</v>
      </c>
      <c r="J260" s="32">
        <v>4</v>
      </c>
      <c r="K260" s="32">
        <v>0.015</v>
      </c>
      <c r="L260" s="17">
        <v>20211231</v>
      </c>
      <c r="M260" s="17">
        <v>20220103</v>
      </c>
      <c r="N260" s="14"/>
      <c r="O260" s="24" t="s">
        <v>147</v>
      </c>
      <c r="P260" s="14">
        <v>2</v>
      </c>
      <c r="Q260" s="14">
        <v>3</v>
      </c>
      <c r="R260" s="14">
        <v>150</v>
      </c>
      <c r="S260" s="24"/>
      <c r="T260" s="24" t="s">
        <v>147</v>
      </c>
      <c r="U260" s="14">
        <f t="shared" si="12"/>
        <v>0</v>
      </c>
      <c r="V260" s="14"/>
      <c r="W260" s="14"/>
      <c r="X260" s="14"/>
      <c r="Y260" s="14"/>
      <c r="Z260" s="14"/>
      <c r="AA260" s="14"/>
      <c r="AB260" s="14"/>
      <c r="AC260" s="14"/>
    </row>
    <row r="261" customHeight="1" spans="1:29">
      <c r="A261" s="13">
        <f>MATCH(C261,'2021年11月-2022年3月旅行社组织国内游客在厦住宿补助'!C$5:C$39,0)</f>
        <v>3</v>
      </c>
      <c r="B261" s="48">
        <f>MATCH(C261,'2021年11月-2022年3月旅行社组织国内游客在厦住宿补助'!C$5:C$24,0)</f>
        <v>3</v>
      </c>
      <c r="C261" s="14" t="s">
        <v>52</v>
      </c>
      <c r="D261" s="49">
        <f>SUBTOTAL(3,E$7:E261)</f>
        <v>214</v>
      </c>
      <c r="E261" s="49"/>
      <c r="F261" s="31" t="s">
        <v>507</v>
      </c>
      <c r="G261" s="16">
        <v>9</v>
      </c>
      <c r="H261" s="32" t="s">
        <v>490</v>
      </c>
      <c r="I261" s="32">
        <v>2</v>
      </c>
      <c r="J261" s="32">
        <v>4</v>
      </c>
      <c r="K261" s="32">
        <v>0.015</v>
      </c>
      <c r="L261" s="17"/>
      <c r="M261" s="17"/>
      <c r="N261" s="14"/>
      <c r="O261" s="24" t="s">
        <v>147</v>
      </c>
      <c r="P261" s="14">
        <v>2</v>
      </c>
      <c r="Q261" s="14">
        <v>3</v>
      </c>
      <c r="R261" s="14">
        <v>150</v>
      </c>
      <c r="S261" s="24"/>
      <c r="T261" s="24" t="s">
        <v>147</v>
      </c>
      <c r="U261" s="14">
        <f t="shared" si="12"/>
        <v>0</v>
      </c>
      <c r="V261" s="14"/>
      <c r="W261" s="14"/>
      <c r="X261" s="14"/>
      <c r="Y261" s="14"/>
      <c r="Z261" s="14"/>
      <c r="AA261" s="14"/>
      <c r="AB261" s="14"/>
      <c r="AC261" s="14"/>
    </row>
    <row r="262" customHeight="1" spans="1:29">
      <c r="A262" s="13">
        <f>MATCH(C262,'2021年11月-2022年3月旅行社组织国内游客在厦住宿补助'!C$5:C$39,0)</f>
        <v>3</v>
      </c>
      <c r="B262" s="48">
        <f>MATCH(C262,'2021年11月-2022年3月旅行社组织国内游客在厦住宿补助'!C$5:C$24,0)</f>
        <v>3</v>
      </c>
      <c r="C262" s="14" t="s">
        <v>52</v>
      </c>
      <c r="D262" s="49">
        <f>SUBTOTAL(3,E$7:E262)</f>
        <v>215</v>
      </c>
      <c r="E262" s="49" t="str">
        <f t="shared" si="11"/>
        <v>GD13WVON4598</v>
      </c>
      <c r="F262" s="31" t="s">
        <v>508</v>
      </c>
      <c r="G262" s="16">
        <v>22</v>
      </c>
      <c r="H262" s="32" t="s">
        <v>267</v>
      </c>
      <c r="I262" s="32">
        <v>9</v>
      </c>
      <c r="J262" s="32">
        <v>1</v>
      </c>
      <c r="K262" s="32">
        <v>0.027</v>
      </c>
      <c r="L262" s="17">
        <v>20220101</v>
      </c>
      <c r="M262" s="17">
        <v>20220102</v>
      </c>
      <c r="N262" s="14"/>
      <c r="O262" s="24" t="s">
        <v>147</v>
      </c>
      <c r="P262" s="14">
        <v>9</v>
      </c>
      <c r="Q262" s="14">
        <v>1</v>
      </c>
      <c r="R262" s="14">
        <f t="shared" si="10"/>
        <v>270</v>
      </c>
      <c r="S262" s="24"/>
      <c r="T262" s="24" t="s">
        <v>147</v>
      </c>
      <c r="U262" s="14">
        <f t="shared" si="12"/>
        <v>0</v>
      </c>
      <c r="V262" s="14"/>
      <c r="W262" s="14"/>
      <c r="X262" s="14"/>
      <c r="Y262" s="14"/>
      <c r="Z262" s="14"/>
      <c r="AA262" s="14"/>
      <c r="AB262" s="14"/>
      <c r="AC262" s="14"/>
    </row>
    <row r="263" customHeight="1" spans="1:29">
      <c r="A263" s="13">
        <f>MATCH(C263,'2021年11月-2022年3月旅行社组织国内游客在厦住宿补助'!C$5:C$39,0)</f>
        <v>3</v>
      </c>
      <c r="B263" s="48">
        <f>MATCH(C263,'2021年11月-2022年3月旅行社组织国内游客在厦住宿补助'!C$5:C$24,0)</f>
        <v>3</v>
      </c>
      <c r="C263" s="14" t="s">
        <v>52</v>
      </c>
      <c r="D263" s="49">
        <f>SUBTOTAL(3,E$7:E263)</f>
        <v>216</v>
      </c>
      <c r="E263" s="49" t="str">
        <f t="shared" si="11"/>
        <v>GD02Z1UNXG42</v>
      </c>
      <c r="F263" s="31" t="s">
        <v>509</v>
      </c>
      <c r="G263" s="16">
        <v>9</v>
      </c>
      <c r="H263" s="38" t="s">
        <v>510</v>
      </c>
      <c r="I263" s="32">
        <v>4</v>
      </c>
      <c r="J263" s="32">
        <v>5</v>
      </c>
      <c r="K263" s="32">
        <v>0.016</v>
      </c>
      <c r="L263" s="17">
        <v>20220101</v>
      </c>
      <c r="M263" s="17">
        <v>20220103</v>
      </c>
      <c r="N263" s="14"/>
      <c r="O263" s="24" t="s">
        <v>147</v>
      </c>
      <c r="P263" s="14">
        <v>4</v>
      </c>
      <c r="Q263" s="14">
        <v>2</v>
      </c>
      <c r="R263" s="14">
        <v>160</v>
      </c>
      <c r="S263" s="24"/>
      <c r="T263" s="24" t="s">
        <v>147</v>
      </c>
      <c r="U263" s="14">
        <f t="shared" si="12"/>
        <v>0</v>
      </c>
      <c r="V263" s="14"/>
      <c r="W263" s="14"/>
      <c r="X263" s="14"/>
      <c r="Y263" s="14"/>
      <c r="Z263" s="14"/>
      <c r="AA263" s="14"/>
      <c r="AB263" s="14"/>
      <c r="AC263" s="14"/>
    </row>
    <row r="264" customHeight="1" spans="1:29">
      <c r="A264" s="13">
        <f>MATCH(C264,'2021年11月-2022年3月旅行社组织国内游客在厦住宿补助'!C$5:C$39,0)</f>
        <v>3</v>
      </c>
      <c r="B264" s="48">
        <f>MATCH(C264,'2021年11月-2022年3月旅行社组织国内游客在厦住宿补助'!C$5:C$24,0)</f>
        <v>3</v>
      </c>
      <c r="C264" s="14" t="s">
        <v>52</v>
      </c>
      <c r="D264" s="49">
        <f>SUBTOTAL(3,E$7:E264)</f>
        <v>217</v>
      </c>
      <c r="E264" s="49" t="str">
        <f t="shared" si="11"/>
        <v>GD07Z04IYA35</v>
      </c>
      <c r="F264" s="31" t="s">
        <v>511</v>
      </c>
      <c r="G264" s="16">
        <v>1</v>
      </c>
      <c r="H264" s="32" t="s">
        <v>512</v>
      </c>
      <c r="I264" s="32">
        <v>1</v>
      </c>
      <c r="J264" s="32">
        <v>1</v>
      </c>
      <c r="K264" s="32">
        <v>0.003</v>
      </c>
      <c r="L264" s="17">
        <v>20220102</v>
      </c>
      <c r="M264" s="17">
        <v>20220103</v>
      </c>
      <c r="N264" s="14"/>
      <c r="O264" s="24" t="s">
        <v>147</v>
      </c>
      <c r="P264" s="14">
        <v>1</v>
      </c>
      <c r="Q264" s="14">
        <v>1</v>
      </c>
      <c r="R264" s="14">
        <f t="shared" ref="R264:R325" si="13">IF(T264="是",IF(Q264=1,P264*30,IF(Q264=2,P264*70,IF(Q264&gt;2,P264*120,0))),0)</f>
        <v>30</v>
      </c>
      <c r="S264" s="24"/>
      <c r="T264" s="24" t="s">
        <v>147</v>
      </c>
      <c r="U264" s="14">
        <f t="shared" si="12"/>
        <v>0</v>
      </c>
      <c r="V264" s="14"/>
      <c r="W264" s="14"/>
      <c r="X264" s="14"/>
      <c r="Y264" s="14"/>
      <c r="Z264" s="14"/>
      <c r="AA264" s="14"/>
      <c r="AB264" s="14"/>
      <c r="AC264" s="14"/>
    </row>
    <row r="265" customHeight="1" spans="1:29">
      <c r="A265" s="13">
        <f>MATCH(C265,'2021年11月-2022年3月旅行社组织国内游客在厦住宿补助'!C$5:C$39,0)</f>
        <v>3</v>
      </c>
      <c r="B265" s="48">
        <f>MATCH(C265,'2021年11月-2022年3月旅行社组织国内游客在厦住宿补助'!C$5:C$24,0)</f>
        <v>3</v>
      </c>
      <c r="C265" s="14" t="s">
        <v>52</v>
      </c>
      <c r="D265" s="49">
        <f>SUBTOTAL(3,E$7:E265)</f>
        <v>218</v>
      </c>
      <c r="E265" s="49" t="str">
        <f t="shared" si="11"/>
        <v>GD96DQHSU872</v>
      </c>
      <c r="F265" s="31" t="s">
        <v>513</v>
      </c>
      <c r="G265" s="16">
        <v>2</v>
      </c>
      <c r="H265" s="32" t="s">
        <v>514</v>
      </c>
      <c r="I265" s="32">
        <v>1</v>
      </c>
      <c r="J265" s="32">
        <v>3</v>
      </c>
      <c r="K265" s="32">
        <v>0.012</v>
      </c>
      <c r="L265" s="17">
        <v>20220103</v>
      </c>
      <c r="M265" s="17">
        <v>20220106</v>
      </c>
      <c r="N265" s="14"/>
      <c r="O265" s="24" t="s">
        <v>147</v>
      </c>
      <c r="P265" s="14">
        <v>1</v>
      </c>
      <c r="Q265" s="14">
        <v>3</v>
      </c>
      <c r="R265" s="14">
        <f t="shared" si="13"/>
        <v>120</v>
      </c>
      <c r="S265" s="24"/>
      <c r="T265" s="24" t="s">
        <v>147</v>
      </c>
      <c r="U265" s="14">
        <f t="shared" si="12"/>
        <v>0</v>
      </c>
      <c r="V265" s="14"/>
      <c r="W265" s="14"/>
      <c r="X265" s="14"/>
      <c r="Y265" s="14"/>
      <c r="Z265" s="14"/>
      <c r="AA265" s="14"/>
      <c r="AB265" s="14"/>
      <c r="AC265" s="14"/>
    </row>
    <row r="266" customHeight="1" spans="1:29">
      <c r="A266" s="13">
        <f>MATCH(C266,'2021年11月-2022年3月旅行社组织国内游客在厦住宿补助'!C$5:C$39,0)</f>
        <v>3</v>
      </c>
      <c r="B266" s="48">
        <f>MATCH(C266,'2021年11月-2022年3月旅行社组织国内游客在厦住宿补助'!C$5:C$24,0)</f>
        <v>3</v>
      </c>
      <c r="C266" s="14" t="s">
        <v>52</v>
      </c>
      <c r="D266" s="49">
        <f>SUBTOTAL(3,E$7:E266)</f>
        <v>219</v>
      </c>
      <c r="E266" s="49" t="str">
        <f t="shared" ref="E266:E329" si="14">IF(F266=F265,"",F266)</f>
        <v>GD21EL43DF71</v>
      </c>
      <c r="F266" s="31" t="s">
        <v>515</v>
      </c>
      <c r="G266" s="16">
        <v>3</v>
      </c>
      <c r="H266" s="32" t="s">
        <v>505</v>
      </c>
      <c r="I266" s="32">
        <v>2</v>
      </c>
      <c r="J266" s="32">
        <v>4</v>
      </c>
      <c r="K266" s="32">
        <v>0.015</v>
      </c>
      <c r="L266" s="17">
        <v>20220104</v>
      </c>
      <c r="M266" s="17">
        <v>20220108</v>
      </c>
      <c r="N266" s="14"/>
      <c r="O266" s="24" t="s">
        <v>147</v>
      </c>
      <c r="P266" s="14">
        <v>2</v>
      </c>
      <c r="Q266" s="14">
        <v>4</v>
      </c>
      <c r="R266" s="14">
        <v>150</v>
      </c>
      <c r="S266" s="24"/>
      <c r="T266" s="24" t="s">
        <v>147</v>
      </c>
      <c r="U266" s="14">
        <f t="shared" si="12"/>
        <v>0</v>
      </c>
      <c r="V266" s="14"/>
      <c r="W266" s="14"/>
      <c r="X266" s="14"/>
      <c r="Y266" s="14"/>
      <c r="Z266" s="14"/>
      <c r="AA266" s="14"/>
      <c r="AB266" s="14"/>
      <c r="AC266" s="14"/>
    </row>
    <row r="267" customHeight="1" spans="1:29">
      <c r="A267" s="13">
        <f>MATCH(C267,'2021年11月-2022年3月旅行社组织国内游客在厦住宿补助'!C$5:C$39,0)</f>
        <v>3</v>
      </c>
      <c r="B267" s="48">
        <f>MATCH(C267,'2021年11月-2022年3月旅行社组织国内游客在厦住宿补助'!C$5:C$24,0)</f>
        <v>3</v>
      </c>
      <c r="C267" s="14" t="s">
        <v>52</v>
      </c>
      <c r="D267" s="49">
        <f>SUBTOTAL(3,E$7:E267)</f>
        <v>220</v>
      </c>
      <c r="E267" s="49" t="str">
        <f t="shared" si="14"/>
        <v>GD23ZAIXUQ85</v>
      </c>
      <c r="F267" s="31" t="s">
        <v>516</v>
      </c>
      <c r="G267" s="16">
        <v>2</v>
      </c>
      <c r="H267" s="32" t="s">
        <v>517</v>
      </c>
      <c r="I267" s="32">
        <v>1</v>
      </c>
      <c r="J267" s="32">
        <v>3</v>
      </c>
      <c r="K267" s="32">
        <v>0.012</v>
      </c>
      <c r="L267" s="17">
        <v>20220104</v>
      </c>
      <c r="M267" s="17">
        <v>20220108</v>
      </c>
      <c r="N267" s="14"/>
      <c r="O267" s="24" t="s">
        <v>147</v>
      </c>
      <c r="P267" s="14">
        <v>1</v>
      </c>
      <c r="Q267" s="14">
        <v>3</v>
      </c>
      <c r="R267" s="14">
        <f t="shared" si="13"/>
        <v>120</v>
      </c>
      <c r="S267" s="24"/>
      <c r="T267" s="24" t="s">
        <v>147</v>
      </c>
      <c r="U267" s="14">
        <f t="shared" si="12"/>
        <v>0</v>
      </c>
      <c r="V267" s="14"/>
      <c r="W267" s="14"/>
      <c r="X267" s="14"/>
      <c r="Y267" s="14"/>
      <c r="Z267" s="14"/>
      <c r="AA267" s="14"/>
      <c r="AB267" s="14"/>
      <c r="AC267" s="14"/>
    </row>
    <row r="268" customHeight="1" spans="1:29">
      <c r="A268" s="13">
        <f>MATCH(C268,'2021年11月-2022年3月旅行社组织国内游客在厦住宿补助'!C$5:C$39,0)</f>
        <v>3</v>
      </c>
      <c r="B268" s="48">
        <f>MATCH(C268,'2021年11月-2022年3月旅行社组织国内游客在厦住宿补助'!C$5:C$24,0)</f>
        <v>3</v>
      </c>
      <c r="C268" s="14" t="s">
        <v>52</v>
      </c>
      <c r="D268" s="49">
        <f>SUBTOTAL(3,E$7:E268)</f>
        <v>221</v>
      </c>
      <c r="E268" s="49" t="str">
        <f t="shared" si="14"/>
        <v>GD38X6X6K205</v>
      </c>
      <c r="F268" s="31" t="s">
        <v>518</v>
      </c>
      <c r="G268" s="16">
        <v>9</v>
      </c>
      <c r="H268" s="38" t="s">
        <v>510</v>
      </c>
      <c r="I268" s="32">
        <v>3</v>
      </c>
      <c r="J268" s="32">
        <v>5</v>
      </c>
      <c r="K268" s="32">
        <v>0.017</v>
      </c>
      <c r="L268" s="17">
        <v>20220108</v>
      </c>
      <c r="M268" s="17">
        <v>20220110</v>
      </c>
      <c r="N268" s="14"/>
      <c r="O268" s="24" t="s">
        <v>147</v>
      </c>
      <c r="P268" s="14">
        <v>3</v>
      </c>
      <c r="Q268" s="14">
        <v>5</v>
      </c>
      <c r="R268" s="14">
        <v>170</v>
      </c>
      <c r="S268" s="24"/>
      <c r="T268" s="24" t="s">
        <v>147</v>
      </c>
      <c r="U268" s="14">
        <f t="shared" si="12"/>
        <v>0</v>
      </c>
      <c r="V268" s="14"/>
      <c r="W268" s="14"/>
      <c r="X268" s="14"/>
      <c r="Y268" s="14"/>
      <c r="Z268" s="14"/>
      <c r="AA268" s="14"/>
      <c r="AB268" s="14"/>
      <c r="AC268" s="14"/>
    </row>
    <row r="269" customHeight="1" spans="1:29">
      <c r="A269" s="13">
        <f>MATCH(C269,'2021年11月-2022年3月旅行社组织国内游客在厦住宿补助'!C$5:C$39,0)</f>
        <v>3</v>
      </c>
      <c r="B269" s="48">
        <f>MATCH(C269,'2021年11月-2022年3月旅行社组织国内游客在厦住宿补助'!C$5:C$24,0)</f>
        <v>3</v>
      </c>
      <c r="C269" s="14" t="s">
        <v>52</v>
      </c>
      <c r="D269" s="49">
        <f>SUBTOTAL(3,E$7:E269)</f>
        <v>222</v>
      </c>
      <c r="E269" s="49" t="str">
        <f t="shared" si="14"/>
        <v>GD972XYY4392</v>
      </c>
      <c r="F269" s="31" t="s">
        <v>519</v>
      </c>
      <c r="G269" s="16">
        <v>4</v>
      </c>
      <c r="H269" s="38" t="s">
        <v>520</v>
      </c>
      <c r="I269" s="32">
        <v>3</v>
      </c>
      <c r="J269" s="32">
        <v>9</v>
      </c>
      <c r="K269" s="32">
        <v>0.036</v>
      </c>
      <c r="L269" s="17">
        <v>20220110</v>
      </c>
      <c r="M269" s="17">
        <v>20220114</v>
      </c>
      <c r="N269" s="14"/>
      <c r="O269" s="24" t="s">
        <v>147</v>
      </c>
      <c r="P269" s="14">
        <v>3</v>
      </c>
      <c r="Q269" s="14">
        <v>9</v>
      </c>
      <c r="R269" s="14">
        <f t="shared" si="13"/>
        <v>360</v>
      </c>
      <c r="S269" s="24"/>
      <c r="T269" s="24" t="s">
        <v>147</v>
      </c>
      <c r="U269" s="14">
        <f t="shared" si="12"/>
        <v>0</v>
      </c>
      <c r="V269" s="14"/>
      <c r="W269" s="14"/>
      <c r="X269" s="14"/>
      <c r="Y269" s="14"/>
      <c r="Z269" s="14"/>
      <c r="AA269" s="14"/>
      <c r="AB269" s="14"/>
      <c r="AC269" s="14"/>
    </row>
    <row r="270" customHeight="1" spans="1:29">
      <c r="A270" s="13">
        <f>MATCH(C270,'2021年11月-2022年3月旅行社组织国内游客在厦住宿补助'!C$5:C$39,0)</f>
        <v>3</v>
      </c>
      <c r="B270" s="48">
        <f>MATCH(C270,'2021年11月-2022年3月旅行社组织国内游客在厦住宿补助'!C$5:C$24,0)</f>
        <v>3</v>
      </c>
      <c r="C270" s="14" t="s">
        <v>52</v>
      </c>
      <c r="D270" s="49">
        <f>SUBTOTAL(3,E$7:E270)</f>
        <v>223</v>
      </c>
      <c r="E270" s="49" t="str">
        <f t="shared" si="14"/>
        <v>GD94JNPFLR23</v>
      </c>
      <c r="F270" s="31" t="s">
        <v>521</v>
      </c>
      <c r="G270" s="16">
        <v>7</v>
      </c>
      <c r="H270" s="38" t="s">
        <v>522</v>
      </c>
      <c r="I270" s="32">
        <v>3</v>
      </c>
      <c r="J270" s="32">
        <v>9</v>
      </c>
      <c r="K270" s="32">
        <v>0.036</v>
      </c>
      <c r="L270" s="17">
        <v>20220112</v>
      </c>
      <c r="M270" s="17">
        <v>20220117</v>
      </c>
      <c r="N270" s="14"/>
      <c r="O270" s="24" t="s">
        <v>147</v>
      </c>
      <c r="P270" s="14">
        <v>3</v>
      </c>
      <c r="Q270" s="14">
        <v>9</v>
      </c>
      <c r="R270" s="14">
        <f t="shared" si="13"/>
        <v>360</v>
      </c>
      <c r="S270" s="24"/>
      <c r="T270" s="24" t="s">
        <v>147</v>
      </c>
      <c r="U270" s="14">
        <f t="shared" si="12"/>
        <v>0</v>
      </c>
      <c r="V270" s="14"/>
      <c r="W270" s="14"/>
      <c r="X270" s="14"/>
      <c r="Y270" s="14"/>
      <c r="Z270" s="14"/>
      <c r="AA270" s="14"/>
      <c r="AB270" s="14"/>
      <c r="AC270" s="14"/>
    </row>
    <row r="271" customHeight="1" spans="1:29">
      <c r="A271" s="13">
        <f>MATCH(C271,'2021年11月-2022年3月旅行社组织国内游客在厦住宿补助'!C$5:C$39,0)</f>
        <v>3</v>
      </c>
      <c r="B271" s="48">
        <f>MATCH(C271,'2021年11月-2022年3月旅行社组织国内游客在厦住宿补助'!C$5:C$24,0)</f>
        <v>3</v>
      </c>
      <c r="C271" s="14" t="s">
        <v>52</v>
      </c>
      <c r="D271" s="49">
        <f>SUBTOTAL(3,E$7:E271)</f>
        <v>224</v>
      </c>
      <c r="E271" s="49" t="str">
        <f t="shared" si="14"/>
        <v>GD534UTFKP75</v>
      </c>
      <c r="F271" s="31" t="s">
        <v>523</v>
      </c>
      <c r="G271" s="16">
        <v>3</v>
      </c>
      <c r="H271" s="38" t="s">
        <v>510</v>
      </c>
      <c r="I271" s="32">
        <v>2</v>
      </c>
      <c r="J271" s="32">
        <v>6</v>
      </c>
      <c r="K271" s="32">
        <v>0.024</v>
      </c>
      <c r="L271" s="17">
        <v>20220114</v>
      </c>
      <c r="M271" s="17">
        <v>20220118</v>
      </c>
      <c r="N271" s="14"/>
      <c r="O271" s="24" t="s">
        <v>147</v>
      </c>
      <c r="P271" s="14">
        <v>2</v>
      </c>
      <c r="Q271" s="14">
        <v>6</v>
      </c>
      <c r="R271" s="14">
        <f t="shared" si="13"/>
        <v>240</v>
      </c>
      <c r="S271" s="24"/>
      <c r="T271" s="24" t="s">
        <v>147</v>
      </c>
      <c r="U271" s="14">
        <f t="shared" si="12"/>
        <v>0</v>
      </c>
      <c r="V271" s="14"/>
      <c r="W271" s="14"/>
      <c r="X271" s="14"/>
      <c r="Y271" s="14"/>
      <c r="Z271" s="14"/>
      <c r="AA271" s="14"/>
      <c r="AB271" s="14"/>
      <c r="AC271" s="14"/>
    </row>
    <row r="272" customHeight="1" spans="1:29">
      <c r="A272" s="13">
        <f>MATCH(C272,'2021年11月-2022年3月旅行社组织国内游客在厦住宿补助'!C$5:C$39,0)</f>
        <v>3</v>
      </c>
      <c r="B272" s="48">
        <f>MATCH(C272,'2021年11月-2022年3月旅行社组织国内游客在厦住宿补助'!C$5:C$24,0)</f>
        <v>3</v>
      </c>
      <c r="C272" s="14" t="s">
        <v>52</v>
      </c>
      <c r="D272" s="49">
        <f>SUBTOTAL(3,E$7:E272)</f>
        <v>225</v>
      </c>
      <c r="E272" s="49" t="str">
        <f t="shared" si="14"/>
        <v>GD570K78HD64</v>
      </c>
      <c r="F272" s="31" t="s">
        <v>524</v>
      </c>
      <c r="G272" s="16">
        <v>5</v>
      </c>
      <c r="H272" s="38" t="s">
        <v>525</v>
      </c>
      <c r="I272" s="32">
        <v>2</v>
      </c>
      <c r="J272" s="32">
        <v>5</v>
      </c>
      <c r="K272" s="32">
        <v>0.019</v>
      </c>
      <c r="L272" s="17">
        <v>20220115</v>
      </c>
      <c r="M272" s="17">
        <v>20220119</v>
      </c>
      <c r="N272" s="14"/>
      <c r="O272" s="24" t="s">
        <v>147</v>
      </c>
      <c r="P272" s="14">
        <v>2</v>
      </c>
      <c r="Q272" s="14">
        <v>5</v>
      </c>
      <c r="R272" s="14">
        <v>190</v>
      </c>
      <c r="S272" s="24"/>
      <c r="T272" s="24" t="s">
        <v>147</v>
      </c>
      <c r="U272" s="14">
        <f t="shared" si="12"/>
        <v>0</v>
      </c>
      <c r="V272" s="14"/>
      <c r="W272" s="14"/>
      <c r="X272" s="14"/>
      <c r="Y272" s="14"/>
      <c r="Z272" s="14"/>
      <c r="AA272" s="14"/>
      <c r="AB272" s="14"/>
      <c r="AC272" s="14"/>
    </row>
    <row r="273" customHeight="1" spans="1:29">
      <c r="A273" s="13">
        <f>MATCH(C273,'2021年11月-2022年3月旅行社组织国内游客在厦住宿补助'!C$5:C$39,0)</f>
        <v>3</v>
      </c>
      <c r="B273" s="48">
        <f>MATCH(C273,'2021年11月-2022年3月旅行社组织国内游客在厦住宿补助'!C$5:C$24,0)</f>
        <v>3</v>
      </c>
      <c r="C273" s="14" t="s">
        <v>52</v>
      </c>
      <c r="D273" s="49">
        <f>SUBTOTAL(3,E$7:E273)</f>
        <v>226</v>
      </c>
      <c r="E273" s="49" t="str">
        <f t="shared" si="14"/>
        <v>GD66RH3BT531</v>
      </c>
      <c r="F273" s="31" t="s">
        <v>526</v>
      </c>
      <c r="G273" s="16">
        <v>4</v>
      </c>
      <c r="H273" s="32" t="s">
        <v>505</v>
      </c>
      <c r="I273" s="32">
        <v>1</v>
      </c>
      <c r="J273" s="32">
        <v>3</v>
      </c>
      <c r="K273" s="32">
        <v>0.012</v>
      </c>
      <c r="L273" s="17">
        <v>20220118</v>
      </c>
      <c r="M273" s="17">
        <v>20220121</v>
      </c>
      <c r="N273" s="14"/>
      <c r="O273" s="24" t="s">
        <v>147</v>
      </c>
      <c r="P273" s="14">
        <v>1</v>
      </c>
      <c r="Q273" s="14">
        <v>3</v>
      </c>
      <c r="R273" s="14">
        <f t="shared" si="13"/>
        <v>120</v>
      </c>
      <c r="S273" s="24"/>
      <c r="T273" s="24" t="s">
        <v>147</v>
      </c>
      <c r="U273" s="14">
        <f t="shared" si="12"/>
        <v>0</v>
      </c>
      <c r="V273" s="14"/>
      <c r="W273" s="14"/>
      <c r="X273" s="14"/>
      <c r="Y273" s="14"/>
      <c r="Z273" s="14"/>
      <c r="AA273" s="14"/>
      <c r="AB273" s="14"/>
      <c r="AC273" s="14"/>
    </row>
    <row r="274" customHeight="1" spans="1:29">
      <c r="A274" s="13">
        <f>MATCH(C274,'2021年11月-2022年3月旅行社组织国内游客在厦住宿补助'!C$5:C$39,0)</f>
        <v>3</v>
      </c>
      <c r="B274" s="48">
        <f>MATCH(C274,'2021年11月-2022年3月旅行社组织国内游客在厦住宿补助'!C$5:C$24,0)</f>
        <v>3</v>
      </c>
      <c r="C274" s="14" t="s">
        <v>52</v>
      </c>
      <c r="D274" s="49">
        <f>SUBTOTAL(3,E$7:E274)</f>
        <v>227</v>
      </c>
      <c r="E274" s="49" t="str">
        <f t="shared" si="14"/>
        <v>GD56895SA901</v>
      </c>
      <c r="F274" s="31" t="s">
        <v>527</v>
      </c>
      <c r="G274" s="16">
        <v>3</v>
      </c>
      <c r="H274" s="32" t="s">
        <v>517</v>
      </c>
      <c r="I274" s="32">
        <v>1</v>
      </c>
      <c r="J274" s="32">
        <v>3</v>
      </c>
      <c r="K274" s="32">
        <v>0.012</v>
      </c>
      <c r="L274" s="17">
        <v>20220120</v>
      </c>
      <c r="M274" s="17">
        <v>20220123</v>
      </c>
      <c r="N274" s="14"/>
      <c r="O274" s="24" t="s">
        <v>147</v>
      </c>
      <c r="P274" s="14">
        <v>1</v>
      </c>
      <c r="Q274" s="14">
        <v>3</v>
      </c>
      <c r="R274" s="14">
        <f t="shared" si="13"/>
        <v>120</v>
      </c>
      <c r="S274" s="24"/>
      <c r="T274" s="24" t="s">
        <v>147</v>
      </c>
      <c r="U274" s="14">
        <f t="shared" si="12"/>
        <v>0</v>
      </c>
      <c r="V274" s="14"/>
      <c r="W274" s="14"/>
      <c r="X274" s="14"/>
      <c r="Y274" s="14"/>
      <c r="Z274" s="14"/>
      <c r="AA274" s="14"/>
      <c r="AB274" s="14"/>
      <c r="AC274" s="14"/>
    </row>
    <row r="275" customHeight="1" spans="1:29">
      <c r="A275" s="13">
        <f>MATCH(C275,'2021年11月-2022年3月旅行社组织国内游客在厦住宿补助'!C$5:C$39,0)</f>
        <v>3</v>
      </c>
      <c r="B275" s="48">
        <f>MATCH(C275,'2021年11月-2022年3月旅行社组织国内游客在厦住宿补助'!C$5:C$24,0)</f>
        <v>3</v>
      </c>
      <c r="C275" s="14" t="s">
        <v>52</v>
      </c>
      <c r="D275" s="49">
        <f>SUBTOTAL(3,E$7:E275)</f>
        <v>228</v>
      </c>
      <c r="E275" s="49" t="str">
        <f t="shared" si="14"/>
        <v>GD75KBFQXD28</v>
      </c>
      <c r="F275" s="31" t="s">
        <v>528</v>
      </c>
      <c r="G275" s="16">
        <v>4</v>
      </c>
      <c r="H275" s="32" t="s">
        <v>505</v>
      </c>
      <c r="I275" s="32">
        <v>1</v>
      </c>
      <c r="J275" s="32">
        <v>2</v>
      </c>
      <c r="K275" s="32">
        <v>0.007</v>
      </c>
      <c r="L275" s="17">
        <v>20220122</v>
      </c>
      <c r="M275" s="17">
        <v>20220124</v>
      </c>
      <c r="N275" s="14"/>
      <c r="O275" s="24" t="s">
        <v>147</v>
      </c>
      <c r="P275" s="14">
        <v>1</v>
      </c>
      <c r="Q275" s="14">
        <v>2</v>
      </c>
      <c r="R275" s="14">
        <f t="shared" si="13"/>
        <v>70</v>
      </c>
      <c r="S275" s="24"/>
      <c r="T275" s="24" t="s">
        <v>147</v>
      </c>
      <c r="U275" s="14">
        <f t="shared" si="12"/>
        <v>0</v>
      </c>
      <c r="V275" s="14"/>
      <c r="W275" s="14"/>
      <c r="X275" s="14"/>
      <c r="Y275" s="14"/>
      <c r="Z275" s="14"/>
      <c r="AA275" s="14"/>
      <c r="AB275" s="14"/>
      <c r="AC275" s="14"/>
    </row>
    <row r="276" customHeight="1" spans="1:29">
      <c r="A276" s="13">
        <f>MATCH(C276,'2021年11月-2022年3月旅行社组织国内游客在厦住宿补助'!C$5:C$39,0)</f>
        <v>3</v>
      </c>
      <c r="B276" s="48">
        <f>MATCH(C276,'2021年11月-2022年3月旅行社组织国内游客在厦住宿补助'!C$5:C$24,0)</f>
        <v>3</v>
      </c>
      <c r="C276" s="14" t="s">
        <v>52</v>
      </c>
      <c r="D276" s="49">
        <f>SUBTOTAL(3,E$7:E276)</f>
        <v>229</v>
      </c>
      <c r="E276" s="49" t="str">
        <f t="shared" si="14"/>
        <v>GD89TFKVIB21</v>
      </c>
      <c r="F276" s="31" t="s">
        <v>529</v>
      </c>
      <c r="G276" s="16">
        <v>3</v>
      </c>
      <c r="H276" s="32" t="s">
        <v>505</v>
      </c>
      <c r="I276" s="32">
        <v>1</v>
      </c>
      <c r="J276" s="32">
        <v>2</v>
      </c>
      <c r="K276" s="32">
        <v>0.007</v>
      </c>
      <c r="L276" s="17">
        <v>20220123</v>
      </c>
      <c r="M276" s="17">
        <v>20220125</v>
      </c>
      <c r="N276" s="14"/>
      <c r="O276" s="24" t="s">
        <v>147</v>
      </c>
      <c r="P276" s="14">
        <v>1</v>
      </c>
      <c r="Q276" s="14">
        <v>2</v>
      </c>
      <c r="R276" s="14">
        <f t="shared" si="13"/>
        <v>70</v>
      </c>
      <c r="S276" s="24"/>
      <c r="T276" s="24" t="s">
        <v>147</v>
      </c>
      <c r="U276" s="14">
        <f t="shared" si="12"/>
        <v>0</v>
      </c>
      <c r="V276" s="14"/>
      <c r="W276" s="14"/>
      <c r="X276" s="14"/>
      <c r="Y276" s="14"/>
      <c r="Z276" s="14"/>
      <c r="AA276" s="14"/>
      <c r="AB276" s="14"/>
      <c r="AC276" s="14"/>
    </row>
    <row r="277" customHeight="1" spans="1:29">
      <c r="A277" s="13">
        <f>MATCH(C277,'2021年11月-2022年3月旅行社组织国内游客在厦住宿补助'!C$5:C$39,0)</f>
        <v>3</v>
      </c>
      <c r="B277" s="48">
        <f>MATCH(C277,'2021年11月-2022年3月旅行社组织国内游客在厦住宿补助'!C$5:C$24,0)</f>
        <v>3</v>
      </c>
      <c r="C277" s="14" t="s">
        <v>52</v>
      </c>
      <c r="D277" s="49">
        <f>SUBTOTAL(3,E$7:E277)</f>
        <v>230</v>
      </c>
      <c r="E277" s="49" t="str">
        <f t="shared" si="14"/>
        <v>GD7703N33D18</v>
      </c>
      <c r="F277" s="31" t="s">
        <v>530</v>
      </c>
      <c r="G277" s="16">
        <v>5</v>
      </c>
      <c r="H277" s="32" t="s">
        <v>505</v>
      </c>
      <c r="I277" s="32">
        <v>3</v>
      </c>
      <c r="J277" s="32">
        <v>1</v>
      </c>
      <c r="K277" s="32">
        <v>0.009</v>
      </c>
      <c r="L277" s="17">
        <v>20220124</v>
      </c>
      <c r="M277" s="17">
        <v>20220125</v>
      </c>
      <c r="N277" s="14"/>
      <c r="O277" s="24" t="s">
        <v>147</v>
      </c>
      <c r="P277" s="14">
        <v>3</v>
      </c>
      <c r="Q277" s="14">
        <v>1</v>
      </c>
      <c r="R277" s="14">
        <f t="shared" si="13"/>
        <v>90</v>
      </c>
      <c r="S277" s="24"/>
      <c r="T277" s="24" t="s">
        <v>147</v>
      </c>
      <c r="U277" s="14">
        <f t="shared" si="12"/>
        <v>0</v>
      </c>
      <c r="V277" s="14"/>
      <c r="W277" s="14"/>
      <c r="X277" s="14"/>
      <c r="Y277" s="14"/>
      <c r="Z277" s="14"/>
      <c r="AA277" s="14"/>
      <c r="AB277" s="14"/>
      <c r="AC277" s="14"/>
    </row>
    <row r="278" customHeight="1" spans="1:29">
      <c r="A278" s="13">
        <f>MATCH(C278,'2021年11月-2022年3月旅行社组织国内游客在厦住宿补助'!C$5:C$39,0)</f>
        <v>3</v>
      </c>
      <c r="B278" s="48">
        <f>MATCH(C278,'2021年11月-2022年3月旅行社组织国内游客在厦住宿补助'!C$5:C$24,0)</f>
        <v>3</v>
      </c>
      <c r="C278" s="14" t="s">
        <v>52</v>
      </c>
      <c r="D278" s="49">
        <f>SUBTOTAL(3,E$7:E278)</f>
        <v>231</v>
      </c>
      <c r="E278" s="49" t="str">
        <f t="shared" si="14"/>
        <v>GD53RKC2P153</v>
      </c>
      <c r="F278" s="31" t="s">
        <v>531</v>
      </c>
      <c r="G278" s="16">
        <v>3</v>
      </c>
      <c r="H278" s="38" t="s">
        <v>532</v>
      </c>
      <c r="I278" s="32">
        <v>2</v>
      </c>
      <c r="J278" s="32">
        <v>6</v>
      </c>
      <c r="K278" s="32">
        <v>0.024</v>
      </c>
      <c r="L278" s="17">
        <v>20220125</v>
      </c>
      <c r="M278" s="17">
        <v>20220129</v>
      </c>
      <c r="N278" s="14"/>
      <c r="O278" s="24" t="s">
        <v>147</v>
      </c>
      <c r="P278" s="14">
        <v>2</v>
      </c>
      <c r="Q278" s="14">
        <v>6</v>
      </c>
      <c r="R278" s="14">
        <f t="shared" si="13"/>
        <v>240</v>
      </c>
      <c r="S278" s="24"/>
      <c r="T278" s="24" t="s">
        <v>147</v>
      </c>
      <c r="U278" s="14">
        <f t="shared" si="12"/>
        <v>0</v>
      </c>
      <c r="V278" s="14"/>
      <c r="W278" s="14"/>
      <c r="X278" s="14"/>
      <c r="Y278" s="14"/>
      <c r="Z278" s="14"/>
      <c r="AA278" s="14"/>
      <c r="AB278" s="14"/>
      <c r="AC278" s="14"/>
    </row>
    <row r="279" customHeight="1" spans="1:29">
      <c r="A279" s="13">
        <f>MATCH(C279,'2021年11月-2022年3月旅行社组织国内游客在厦住宿补助'!C$5:C$39,0)</f>
        <v>3</v>
      </c>
      <c r="B279" s="48">
        <f>MATCH(C279,'2021年11月-2022年3月旅行社组织国内游客在厦住宿补助'!C$5:C$24,0)</f>
        <v>3</v>
      </c>
      <c r="C279" s="14" t="s">
        <v>52</v>
      </c>
      <c r="D279" s="49">
        <f>SUBTOTAL(3,E$7:E279)</f>
        <v>232</v>
      </c>
      <c r="E279" s="49" t="str">
        <f t="shared" si="14"/>
        <v>GD147CNY7I11</v>
      </c>
      <c r="F279" s="31" t="s">
        <v>533</v>
      </c>
      <c r="G279" s="16">
        <v>2</v>
      </c>
      <c r="H279" s="32" t="s">
        <v>486</v>
      </c>
      <c r="I279" s="32">
        <v>1</v>
      </c>
      <c r="J279" s="32">
        <v>2</v>
      </c>
      <c r="K279" s="32">
        <v>0.007</v>
      </c>
      <c r="L279" s="17">
        <v>20220226</v>
      </c>
      <c r="M279" s="17">
        <v>20220228</v>
      </c>
      <c r="N279" s="14"/>
      <c r="O279" s="24" t="s">
        <v>147</v>
      </c>
      <c r="P279" s="14">
        <v>1</v>
      </c>
      <c r="Q279" s="14">
        <v>2</v>
      </c>
      <c r="R279" s="14">
        <f t="shared" si="13"/>
        <v>70</v>
      </c>
      <c r="S279" s="24"/>
      <c r="T279" s="24" t="s">
        <v>147</v>
      </c>
      <c r="U279" s="14">
        <f t="shared" si="12"/>
        <v>0</v>
      </c>
      <c r="V279" s="14"/>
      <c r="W279" s="14"/>
      <c r="X279" s="14"/>
      <c r="Y279" s="14"/>
      <c r="Z279" s="14"/>
      <c r="AA279" s="14"/>
      <c r="AB279" s="14"/>
      <c r="AC279" s="14"/>
    </row>
    <row r="280" customHeight="1" spans="1:29">
      <c r="A280" s="13">
        <f>MATCH(C280,'2021年11月-2022年3月旅行社组织国内游客在厦住宿补助'!C$5:C$39,0)</f>
        <v>3</v>
      </c>
      <c r="B280" s="48">
        <f>MATCH(C280,'2021年11月-2022年3月旅行社组织国内游客在厦住宿补助'!C$5:C$24,0)</f>
        <v>3</v>
      </c>
      <c r="C280" s="14" t="s">
        <v>52</v>
      </c>
      <c r="D280" s="49">
        <f>SUBTOTAL(3,E$7:E280)</f>
        <v>233</v>
      </c>
      <c r="E280" s="49" t="str">
        <f t="shared" si="14"/>
        <v>GD56BAN70787</v>
      </c>
      <c r="F280" s="31" t="s">
        <v>534</v>
      </c>
      <c r="G280" s="16">
        <v>9</v>
      </c>
      <c r="H280" s="38" t="s">
        <v>532</v>
      </c>
      <c r="I280" s="32">
        <v>6</v>
      </c>
      <c r="J280" s="32">
        <v>18</v>
      </c>
      <c r="K280" s="32">
        <v>0.072</v>
      </c>
      <c r="L280" s="17">
        <v>20220125</v>
      </c>
      <c r="M280" s="17">
        <v>20220202</v>
      </c>
      <c r="N280" s="14"/>
      <c r="O280" s="24" t="s">
        <v>147</v>
      </c>
      <c r="P280" s="14">
        <v>6</v>
      </c>
      <c r="Q280" s="14">
        <v>18</v>
      </c>
      <c r="R280" s="14">
        <f t="shared" si="13"/>
        <v>720</v>
      </c>
      <c r="S280" s="24"/>
      <c r="T280" s="24" t="s">
        <v>147</v>
      </c>
      <c r="U280" s="14">
        <f t="shared" si="12"/>
        <v>0</v>
      </c>
      <c r="V280" s="14"/>
      <c r="W280" s="14"/>
      <c r="X280" s="14"/>
      <c r="Y280" s="14"/>
      <c r="Z280" s="14"/>
      <c r="AA280" s="14"/>
      <c r="AB280" s="14"/>
      <c r="AC280" s="14"/>
    </row>
    <row r="281" customHeight="1" spans="1:29">
      <c r="A281" s="13">
        <f>MATCH(C281,'2021年11月-2022年3月旅行社组织国内游客在厦住宿补助'!C$5:C$39,0)</f>
        <v>3</v>
      </c>
      <c r="B281" s="48">
        <f>MATCH(C281,'2021年11月-2022年3月旅行社组织国内游客在厦住宿补助'!C$5:C$24,0)</f>
        <v>3</v>
      </c>
      <c r="C281" s="14" t="s">
        <v>52</v>
      </c>
      <c r="D281" s="49">
        <f>SUBTOTAL(3,E$7:E281)</f>
        <v>234</v>
      </c>
      <c r="E281" s="49" t="str">
        <f t="shared" si="14"/>
        <v>GD757ZR49041</v>
      </c>
      <c r="F281" s="31" t="s">
        <v>535</v>
      </c>
      <c r="G281" s="16">
        <v>3</v>
      </c>
      <c r="H281" s="32" t="s">
        <v>517</v>
      </c>
      <c r="I281" s="32">
        <v>1</v>
      </c>
      <c r="J281" s="32">
        <v>3</v>
      </c>
      <c r="K281" s="32">
        <v>0.012</v>
      </c>
      <c r="L281" s="17">
        <v>20220128</v>
      </c>
      <c r="M281" s="17">
        <v>20220201</v>
      </c>
      <c r="N281" s="14"/>
      <c r="O281" s="24" t="s">
        <v>147</v>
      </c>
      <c r="P281" s="14">
        <v>1</v>
      </c>
      <c r="Q281" s="14">
        <v>3</v>
      </c>
      <c r="R281" s="14">
        <f t="shared" si="13"/>
        <v>120</v>
      </c>
      <c r="S281" s="24"/>
      <c r="T281" s="24" t="s">
        <v>147</v>
      </c>
      <c r="U281" s="14">
        <f t="shared" si="12"/>
        <v>0</v>
      </c>
      <c r="V281" s="14"/>
      <c r="W281" s="14"/>
      <c r="X281" s="14"/>
      <c r="Y281" s="14"/>
      <c r="Z281" s="14"/>
      <c r="AA281" s="14"/>
      <c r="AB281" s="14"/>
      <c r="AC281" s="14"/>
    </row>
    <row r="282" customHeight="1" spans="1:29">
      <c r="A282" s="13">
        <f>MATCH(C282,'2021年11月-2022年3月旅行社组织国内游客在厦住宿补助'!C$5:C$39,0)</f>
        <v>3</v>
      </c>
      <c r="B282" s="48">
        <f>MATCH(C282,'2021年11月-2022年3月旅行社组织国内游客在厦住宿补助'!C$5:C$24,0)</f>
        <v>3</v>
      </c>
      <c r="C282" s="14" t="s">
        <v>52</v>
      </c>
      <c r="D282" s="49">
        <f>SUBTOTAL(3,E$7:E282)</f>
        <v>235</v>
      </c>
      <c r="E282" s="49" t="str">
        <f t="shared" si="14"/>
        <v>GD42VXXICK92</v>
      </c>
      <c r="F282" s="31" t="s">
        <v>536</v>
      </c>
      <c r="G282" s="16">
        <v>3</v>
      </c>
      <c r="H282" s="32" t="s">
        <v>505</v>
      </c>
      <c r="I282" s="32">
        <v>3</v>
      </c>
      <c r="J282" s="32">
        <v>9</v>
      </c>
      <c r="K282" s="32">
        <v>0.036</v>
      </c>
      <c r="L282" s="17">
        <v>20220126</v>
      </c>
      <c r="M282" s="17">
        <v>20220203</v>
      </c>
      <c r="N282" s="14"/>
      <c r="O282" s="24" t="s">
        <v>147</v>
      </c>
      <c r="P282" s="14">
        <v>3</v>
      </c>
      <c r="Q282" s="14">
        <v>9</v>
      </c>
      <c r="R282" s="14">
        <f t="shared" si="13"/>
        <v>360</v>
      </c>
      <c r="S282" s="24"/>
      <c r="T282" s="24" t="s">
        <v>147</v>
      </c>
      <c r="U282" s="14">
        <f t="shared" si="12"/>
        <v>0</v>
      </c>
      <c r="V282" s="14"/>
      <c r="W282" s="14"/>
      <c r="X282" s="14"/>
      <c r="Y282" s="14"/>
      <c r="Z282" s="14"/>
      <c r="AA282" s="14"/>
      <c r="AB282" s="14"/>
      <c r="AC282" s="14"/>
    </row>
    <row r="283" customHeight="1" spans="1:29">
      <c r="A283" s="13">
        <f>MATCH(C283,'2021年11月-2022年3月旅行社组织国内游客在厦住宿补助'!C$5:C$39,0)</f>
        <v>3</v>
      </c>
      <c r="B283" s="48">
        <f>MATCH(C283,'2021年11月-2022年3月旅行社组织国内游客在厦住宿补助'!C$5:C$24,0)</f>
        <v>3</v>
      </c>
      <c r="C283" s="14" t="s">
        <v>52</v>
      </c>
      <c r="D283" s="49">
        <f>SUBTOTAL(3,E$7:E283)</f>
        <v>236</v>
      </c>
      <c r="E283" s="49" t="str">
        <f t="shared" si="14"/>
        <v>GD4565FUTN46</v>
      </c>
      <c r="F283" s="31" t="s">
        <v>537</v>
      </c>
      <c r="G283" s="16">
        <v>3</v>
      </c>
      <c r="H283" s="32" t="s">
        <v>490</v>
      </c>
      <c r="I283" s="32">
        <v>1</v>
      </c>
      <c r="J283" s="32">
        <v>3</v>
      </c>
      <c r="K283" s="32">
        <v>0.012</v>
      </c>
      <c r="L283" s="17">
        <v>20220130</v>
      </c>
      <c r="M283" s="17">
        <v>20220202</v>
      </c>
      <c r="N283" s="14"/>
      <c r="O283" s="24" t="s">
        <v>147</v>
      </c>
      <c r="P283" s="14">
        <v>1</v>
      </c>
      <c r="Q283" s="14">
        <v>3</v>
      </c>
      <c r="R283" s="14">
        <f t="shared" si="13"/>
        <v>120</v>
      </c>
      <c r="S283" s="24"/>
      <c r="T283" s="24" t="s">
        <v>147</v>
      </c>
      <c r="U283" s="14">
        <f t="shared" si="12"/>
        <v>0</v>
      </c>
      <c r="V283" s="14"/>
      <c r="W283" s="14"/>
      <c r="X283" s="14"/>
      <c r="Y283" s="14"/>
      <c r="Z283" s="14"/>
      <c r="AA283" s="14"/>
      <c r="AB283" s="14"/>
      <c r="AC283" s="14"/>
    </row>
    <row r="284" customHeight="1" spans="1:29">
      <c r="A284" s="13">
        <f>MATCH(C284,'2021年11月-2022年3月旅行社组织国内游客在厦住宿补助'!C$5:C$39,0)</f>
        <v>3</v>
      </c>
      <c r="B284" s="48">
        <f>MATCH(C284,'2021年11月-2022年3月旅行社组织国内游客在厦住宿补助'!C$5:C$24,0)</f>
        <v>3</v>
      </c>
      <c r="C284" s="14" t="s">
        <v>52</v>
      </c>
      <c r="D284" s="49">
        <f>SUBTOTAL(3,E$7:E284)</f>
        <v>237</v>
      </c>
      <c r="E284" s="49" t="str">
        <f t="shared" si="14"/>
        <v>GD16ETI6SG47</v>
      </c>
      <c r="F284" s="31" t="s">
        <v>538</v>
      </c>
      <c r="G284" s="16">
        <v>10</v>
      </c>
      <c r="H284" s="32" t="s">
        <v>539</v>
      </c>
      <c r="I284" s="32">
        <v>6</v>
      </c>
      <c r="J284" s="32">
        <v>18</v>
      </c>
      <c r="K284" s="32">
        <v>0.072</v>
      </c>
      <c r="L284" s="17">
        <v>20220129</v>
      </c>
      <c r="M284" s="17">
        <v>20220202</v>
      </c>
      <c r="N284" s="14" t="s">
        <v>540</v>
      </c>
      <c r="O284" s="24" t="s">
        <v>147</v>
      </c>
      <c r="P284" s="14">
        <v>6</v>
      </c>
      <c r="Q284" s="14">
        <v>18</v>
      </c>
      <c r="R284" s="21">
        <v>670</v>
      </c>
      <c r="S284" s="24" t="s">
        <v>540</v>
      </c>
      <c r="T284" s="24" t="s">
        <v>147</v>
      </c>
      <c r="U284" s="14">
        <f t="shared" si="12"/>
        <v>50</v>
      </c>
      <c r="V284" s="14"/>
      <c r="W284" s="14"/>
      <c r="X284" s="14"/>
      <c r="Y284" s="14"/>
      <c r="Z284" s="14"/>
      <c r="AA284" s="14"/>
      <c r="AB284" s="14"/>
      <c r="AC284" s="14"/>
    </row>
    <row r="285" customHeight="1" spans="1:29">
      <c r="A285" s="13">
        <f>MATCH(C285,'2021年11月-2022年3月旅行社组织国内游客在厦住宿补助'!C$5:C$39,0)</f>
        <v>3</v>
      </c>
      <c r="B285" s="48">
        <f>MATCH(C285,'2021年11月-2022年3月旅行社组织国内游客在厦住宿补助'!C$5:C$24,0)</f>
        <v>3</v>
      </c>
      <c r="C285" s="14" t="s">
        <v>52</v>
      </c>
      <c r="D285" s="49">
        <f>SUBTOTAL(3,E$7:E285)</f>
        <v>238</v>
      </c>
      <c r="E285" s="49" t="str">
        <f t="shared" si="14"/>
        <v>GD32KGQL5W01</v>
      </c>
      <c r="F285" s="31" t="s">
        <v>541</v>
      </c>
      <c r="G285" s="16">
        <v>3</v>
      </c>
      <c r="H285" s="38" t="s">
        <v>542</v>
      </c>
      <c r="I285" s="32">
        <v>2</v>
      </c>
      <c r="J285" s="32">
        <v>5</v>
      </c>
      <c r="K285" s="32">
        <v>0.019</v>
      </c>
      <c r="L285" s="17">
        <v>20220131</v>
      </c>
      <c r="M285" s="17">
        <v>20220203</v>
      </c>
      <c r="N285" s="14"/>
      <c r="O285" s="24" t="s">
        <v>147</v>
      </c>
      <c r="P285" s="14">
        <v>2</v>
      </c>
      <c r="Q285" s="14">
        <v>5</v>
      </c>
      <c r="R285" s="14">
        <v>190</v>
      </c>
      <c r="S285" s="24"/>
      <c r="T285" s="24" t="s">
        <v>147</v>
      </c>
      <c r="U285" s="14">
        <f t="shared" si="12"/>
        <v>0</v>
      </c>
      <c r="V285" s="14"/>
      <c r="W285" s="14"/>
      <c r="X285" s="14"/>
      <c r="Y285" s="14"/>
      <c r="Z285" s="14"/>
      <c r="AA285" s="14"/>
      <c r="AB285" s="14"/>
      <c r="AC285" s="14"/>
    </row>
    <row r="286" customHeight="1" spans="1:29">
      <c r="A286" s="13">
        <f>MATCH(C286,'2021年11月-2022年3月旅行社组织国内游客在厦住宿补助'!C$5:C$39,0)</f>
        <v>3</v>
      </c>
      <c r="B286" s="48">
        <f>MATCH(C286,'2021年11月-2022年3月旅行社组织国内游客在厦住宿补助'!C$5:C$24,0)</f>
        <v>3</v>
      </c>
      <c r="C286" s="14" t="s">
        <v>52</v>
      </c>
      <c r="D286" s="49">
        <f>SUBTOTAL(3,E$7:E286)</f>
        <v>239</v>
      </c>
      <c r="E286" s="49" t="str">
        <f t="shared" si="14"/>
        <v>GD481UCDSJ33</v>
      </c>
      <c r="F286" s="31" t="s">
        <v>543</v>
      </c>
      <c r="G286" s="16">
        <v>4</v>
      </c>
      <c r="H286" s="32" t="s">
        <v>544</v>
      </c>
      <c r="I286" s="32">
        <v>2</v>
      </c>
      <c r="J286" s="32">
        <v>5</v>
      </c>
      <c r="K286" s="32">
        <v>0.019</v>
      </c>
      <c r="L286" s="17">
        <v>20220201</v>
      </c>
      <c r="M286" s="17">
        <v>20220203</v>
      </c>
      <c r="N286" s="14"/>
      <c r="O286" s="24" t="s">
        <v>147</v>
      </c>
      <c r="P286" s="14">
        <v>2</v>
      </c>
      <c r="Q286" s="14">
        <v>5</v>
      </c>
      <c r="R286" s="14">
        <v>190</v>
      </c>
      <c r="S286" s="24"/>
      <c r="T286" s="24" t="s">
        <v>147</v>
      </c>
      <c r="U286" s="14">
        <f t="shared" si="12"/>
        <v>0</v>
      </c>
      <c r="V286" s="14"/>
      <c r="W286" s="14"/>
      <c r="X286" s="14"/>
      <c r="Y286" s="14"/>
      <c r="Z286" s="14"/>
      <c r="AA286" s="14"/>
      <c r="AB286" s="14"/>
      <c r="AC286" s="14"/>
    </row>
    <row r="287" customHeight="1" spans="1:29">
      <c r="A287" s="13">
        <f>MATCH(C287,'2021年11月-2022年3月旅行社组织国内游客在厦住宿补助'!C$5:C$39,0)</f>
        <v>3</v>
      </c>
      <c r="B287" s="48">
        <f>MATCH(C287,'2021年11月-2022年3月旅行社组织国内游客在厦住宿补助'!C$5:C$24,0)</f>
        <v>3</v>
      </c>
      <c r="C287" s="14" t="s">
        <v>52</v>
      </c>
      <c r="D287" s="49">
        <f>SUBTOTAL(3,E$7:E287)</f>
        <v>240</v>
      </c>
      <c r="E287" s="49" t="str">
        <f t="shared" si="14"/>
        <v>GD43QBEVGP74</v>
      </c>
      <c r="F287" s="31" t="s">
        <v>545</v>
      </c>
      <c r="G287" s="16">
        <v>6</v>
      </c>
      <c r="H287" s="32" t="s">
        <v>546</v>
      </c>
      <c r="I287" s="32">
        <v>2</v>
      </c>
      <c r="J287" s="32">
        <v>3</v>
      </c>
      <c r="K287" s="32">
        <v>0.024</v>
      </c>
      <c r="L287" s="41"/>
      <c r="M287" s="41"/>
      <c r="N287" s="14" t="s">
        <v>547</v>
      </c>
      <c r="O287" s="24" t="s">
        <v>155</v>
      </c>
      <c r="P287" s="14">
        <v>2</v>
      </c>
      <c r="Q287" s="14">
        <v>3</v>
      </c>
      <c r="R287" s="14">
        <f t="shared" si="13"/>
        <v>0</v>
      </c>
      <c r="S287" s="24" t="s">
        <v>547</v>
      </c>
      <c r="T287" s="24" t="s">
        <v>155</v>
      </c>
      <c r="U287" s="14">
        <f t="shared" si="12"/>
        <v>240</v>
      </c>
      <c r="V287" s="14"/>
      <c r="W287" s="14"/>
      <c r="X287" s="14"/>
      <c r="Y287" s="14"/>
      <c r="Z287" s="14"/>
      <c r="AA287" s="14"/>
      <c r="AB287" s="14"/>
      <c r="AC287" s="14"/>
    </row>
    <row r="288" customHeight="1" spans="1:29">
      <c r="A288" s="13">
        <f>MATCH(C288,'2021年11月-2022年3月旅行社组织国内游客在厦住宿补助'!C$5:C$39,0)</f>
        <v>3</v>
      </c>
      <c r="B288" s="48">
        <f>MATCH(C288,'2021年11月-2022年3月旅行社组织国内游客在厦住宿补助'!C$5:C$24,0)</f>
        <v>3</v>
      </c>
      <c r="C288" s="14" t="s">
        <v>52</v>
      </c>
      <c r="D288" s="49">
        <f>SUBTOTAL(3,E$7:E288)</f>
        <v>241</v>
      </c>
      <c r="E288" s="49" t="str">
        <f t="shared" si="14"/>
        <v>GD237MBDVF20</v>
      </c>
      <c r="F288" s="31" t="s">
        <v>548</v>
      </c>
      <c r="G288" s="16">
        <v>4</v>
      </c>
      <c r="H288" s="32" t="s">
        <v>549</v>
      </c>
      <c r="I288" s="32">
        <v>1</v>
      </c>
      <c r="J288" s="32">
        <v>3</v>
      </c>
      <c r="K288" s="32">
        <v>0.012</v>
      </c>
      <c r="L288" s="17">
        <v>20220202</v>
      </c>
      <c r="M288" s="17">
        <v>20220205</v>
      </c>
      <c r="N288" s="14"/>
      <c r="O288" s="24" t="s">
        <v>147</v>
      </c>
      <c r="P288" s="14">
        <v>1</v>
      </c>
      <c r="Q288" s="14">
        <v>3</v>
      </c>
      <c r="R288" s="14">
        <f t="shared" si="13"/>
        <v>120</v>
      </c>
      <c r="S288" s="24"/>
      <c r="T288" s="24" t="s">
        <v>147</v>
      </c>
      <c r="U288" s="14">
        <f t="shared" si="12"/>
        <v>0</v>
      </c>
      <c r="V288" s="14"/>
      <c r="W288" s="14"/>
      <c r="X288" s="14"/>
      <c r="Y288" s="14"/>
      <c r="Z288" s="14"/>
      <c r="AA288" s="14"/>
      <c r="AB288" s="14"/>
      <c r="AC288" s="14"/>
    </row>
    <row r="289" customHeight="1" spans="1:29">
      <c r="A289" s="13">
        <f>MATCH(C289,'2021年11月-2022年3月旅行社组织国内游客在厦住宿补助'!C$5:C$39,0)</f>
        <v>3</v>
      </c>
      <c r="B289" s="48">
        <f>MATCH(C289,'2021年11月-2022年3月旅行社组织国内游客在厦住宿补助'!C$5:C$24,0)</f>
        <v>3</v>
      </c>
      <c r="C289" s="14" t="s">
        <v>52</v>
      </c>
      <c r="D289" s="49">
        <f>SUBTOTAL(3,E$7:E289)</f>
        <v>242</v>
      </c>
      <c r="E289" s="49" t="str">
        <f t="shared" si="14"/>
        <v>DS20220202YX</v>
      </c>
      <c r="F289" s="31" t="s">
        <v>550</v>
      </c>
      <c r="G289" s="16">
        <v>11</v>
      </c>
      <c r="H289" s="32" t="s">
        <v>551</v>
      </c>
      <c r="I289" s="32">
        <v>6</v>
      </c>
      <c r="J289" s="32">
        <v>18</v>
      </c>
      <c r="K289" s="32">
        <v>0.072</v>
      </c>
      <c r="L289" s="17">
        <v>20220130</v>
      </c>
      <c r="M289" s="17">
        <v>20220206</v>
      </c>
      <c r="N289" s="14"/>
      <c r="O289" s="24" t="s">
        <v>147</v>
      </c>
      <c r="P289" s="14">
        <v>6</v>
      </c>
      <c r="Q289" s="14">
        <v>18</v>
      </c>
      <c r="R289" s="14">
        <f t="shared" si="13"/>
        <v>720</v>
      </c>
      <c r="S289" s="24"/>
      <c r="T289" s="24" t="s">
        <v>147</v>
      </c>
      <c r="U289" s="14">
        <f t="shared" si="12"/>
        <v>0</v>
      </c>
      <c r="V289" s="14"/>
      <c r="W289" s="14"/>
      <c r="X289" s="14"/>
      <c r="Y289" s="14"/>
      <c r="Z289" s="14"/>
      <c r="AA289" s="14"/>
      <c r="AB289" s="14"/>
      <c r="AC289" s="14"/>
    </row>
    <row r="290" customHeight="1" spans="1:29">
      <c r="A290" s="13">
        <f>MATCH(C290,'2021年11月-2022年3月旅行社组织国内游客在厦住宿补助'!C$5:C$39,0)</f>
        <v>3</v>
      </c>
      <c r="B290" s="48">
        <f>MATCH(C290,'2021年11月-2022年3月旅行社组织国内游客在厦住宿补助'!C$5:C$24,0)</f>
        <v>3</v>
      </c>
      <c r="C290" s="14" t="s">
        <v>52</v>
      </c>
      <c r="D290" s="49">
        <f>SUBTOTAL(3,E$7:E290)</f>
        <v>243</v>
      </c>
      <c r="E290" s="49" t="str">
        <f t="shared" si="14"/>
        <v>GD406N9M0238</v>
      </c>
      <c r="F290" s="31" t="s">
        <v>552</v>
      </c>
      <c r="G290" s="16">
        <v>5</v>
      </c>
      <c r="H290" s="38" t="s">
        <v>553</v>
      </c>
      <c r="I290" s="32">
        <v>2</v>
      </c>
      <c r="J290" s="32">
        <v>4</v>
      </c>
      <c r="K290" s="32">
        <v>0.015</v>
      </c>
      <c r="L290" s="17">
        <v>20220204</v>
      </c>
      <c r="M290" s="17">
        <v>20220208</v>
      </c>
      <c r="N290" s="14"/>
      <c r="O290" s="24" t="s">
        <v>147</v>
      </c>
      <c r="P290" s="14">
        <v>2</v>
      </c>
      <c r="Q290" s="14">
        <v>4</v>
      </c>
      <c r="R290" s="14">
        <v>150</v>
      </c>
      <c r="S290" s="24"/>
      <c r="T290" s="24" t="s">
        <v>147</v>
      </c>
      <c r="U290" s="14">
        <f t="shared" si="12"/>
        <v>0</v>
      </c>
      <c r="V290" s="14"/>
      <c r="W290" s="14"/>
      <c r="X290" s="14"/>
      <c r="Y290" s="14"/>
      <c r="Z290" s="14"/>
      <c r="AA290" s="14"/>
      <c r="AB290" s="14"/>
      <c r="AC290" s="14"/>
    </row>
    <row r="291" customHeight="1" spans="1:29">
      <c r="A291" s="13">
        <f>MATCH(C291,'2021年11月-2022年3月旅行社组织国内游客在厦住宿补助'!C$5:C$39,0)</f>
        <v>3</v>
      </c>
      <c r="B291" s="48">
        <f>MATCH(C291,'2021年11月-2022年3月旅行社组织国内游客在厦住宿补助'!C$5:C$24,0)</f>
        <v>3</v>
      </c>
      <c r="C291" s="14" t="s">
        <v>52</v>
      </c>
      <c r="D291" s="49">
        <f>SUBTOTAL(3,E$7:E291)</f>
        <v>244</v>
      </c>
      <c r="E291" s="49" t="str">
        <f t="shared" si="14"/>
        <v>GD33XB21WE13</v>
      </c>
      <c r="F291" s="31" t="s">
        <v>554</v>
      </c>
      <c r="G291" s="16">
        <v>1</v>
      </c>
      <c r="H291" s="32" t="s">
        <v>493</v>
      </c>
      <c r="I291" s="32">
        <v>1</v>
      </c>
      <c r="J291" s="32">
        <v>1</v>
      </c>
      <c r="K291" s="32">
        <v>0.003</v>
      </c>
      <c r="L291" s="17">
        <v>20220205</v>
      </c>
      <c r="M291" s="17">
        <v>20220206</v>
      </c>
      <c r="N291" s="14"/>
      <c r="O291" s="24" t="s">
        <v>147</v>
      </c>
      <c r="P291" s="14">
        <v>1</v>
      </c>
      <c r="Q291" s="14">
        <v>1</v>
      </c>
      <c r="R291" s="14">
        <f t="shared" si="13"/>
        <v>30</v>
      </c>
      <c r="S291" s="24"/>
      <c r="T291" s="24" t="s">
        <v>147</v>
      </c>
      <c r="U291" s="14">
        <f t="shared" si="12"/>
        <v>0</v>
      </c>
      <c r="V291" s="14"/>
      <c r="W291" s="14"/>
      <c r="X291" s="14"/>
      <c r="Y291" s="14"/>
      <c r="Z291" s="14"/>
      <c r="AA291" s="14"/>
      <c r="AB291" s="14"/>
      <c r="AC291" s="14"/>
    </row>
    <row r="292" customHeight="1" spans="1:29">
      <c r="A292" s="13">
        <f>MATCH(C292,'2021年11月-2022年3月旅行社组织国内游客在厦住宿补助'!C$5:C$39,0)</f>
        <v>3</v>
      </c>
      <c r="B292" s="48">
        <f>MATCH(C292,'2021年11月-2022年3月旅行社组织国内游客在厦住宿补助'!C$5:C$24,0)</f>
        <v>3</v>
      </c>
      <c r="C292" s="14" t="s">
        <v>52</v>
      </c>
      <c r="D292" s="49">
        <f>SUBTOTAL(3,E$7:E292)</f>
        <v>245</v>
      </c>
      <c r="E292" s="49" t="str">
        <f t="shared" si="14"/>
        <v>GD35GXX21Z48</v>
      </c>
      <c r="F292" s="31" t="s">
        <v>555</v>
      </c>
      <c r="G292" s="16">
        <v>5</v>
      </c>
      <c r="H292" s="38" t="s">
        <v>556</v>
      </c>
      <c r="I292" s="32">
        <v>4</v>
      </c>
      <c r="J292" s="32">
        <v>12</v>
      </c>
      <c r="K292" s="32">
        <v>0.048</v>
      </c>
      <c r="L292" s="17">
        <v>20220204</v>
      </c>
      <c r="M292" s="17">
        <v>20220209</v>
      </c>
      <c r="N292" s="14"/>
      <c r="O292" s="24" t="s">
        <v>147</v>
      </c>
      <c r="P292" s="14">
        <v>4</v>
      </c>
      <c r="Q292" s="14">
        <v>12</v>
      </c>
      <c r="R292" s="14">
        <f t="shared" si="13"/>
        <v>480</v>
      </c>
      <c r="S292" s="24"/>
      <c r="T292" s="24" t="s">
        <v>147</v>
      </c>
      <c r="U292" s="14">
        <f t="shared" si="12"/>
        <v>0</v>
      </c>
      <c r="V292" s="14"/>
      <c r="W292" s="14"/>
      <c r="X292" s="14"/>
      <c r="Y292" s="14"/>
      <c r="Z292" s="14"/>
      <c r="AA292" s="14"/>
      <c r="AB292" s="14"/>
      <c r="AC292" s="14"/>
    </row>
    <row r="293" customHeight="1" spans="1:29">
      <c r="A293" s="13">
        <f>MATCH(C293,'2021年11月-2022年3月旅行社组织国内游客在厦住宿补助'!C$5:C$39,0)</f>
        <v>3</v>
      </c>
      <c r="B293" s="48">
        <f>MATCH(C293,'2021年11月-2022年3月旅行社组织国内游客在厦住宿补助'!C$5:C$24,0)</f>
        <v>3</v>
      </c>
      <c r="C293" s="14" t="s">
        <v>52</v>
      </c>
      <c r="D293" s="49">
        <f>SUBTOTAL(3,E$7:E293)</f>
        <v>246</v>
      </c>
      <c r="E293" s="49" t="str">
        <f t="shared" si="14"/>
        <v>GD11QQHZRF17</v>
      </c>
      <c r="F293" s="31" t="s">
        <v>557</v>
      </c>
      <c r="G293" s="16">
        <v>9</v>
      </c>
      <c r="H293" s="38" t="s">
        <v>556</v>
      </c>
      <c r="I293" s="32">
        <v>5</v>
      </c>
      <c r="J293" s="32">
        <v>9</v>
      </c>
      <c r="K293" s="32">
        <v>0.033</v>
      </c>
      <c r="L293" s="17">
        <v>20220207</v>
      </c>
      <c r="M293" s="17">
        <v>20220210</v>
      </c>
      <c r="N293" s="14"/>
      <c r="O293" s="24" t="s">
        <v>147</v>
      </c>
      <c r="P293" s="14">
        <v>5</v>
      </c>
      <c r="Q293" s="14">
        <v>9</v>
      </c>
      <c r="R293" s="14">
        <v>330</v>
      </c>
      <c r="S293" s="24"/>
      <c r="T293" s="24" t="s">
        <v>147</v>
      </c>
      <c r="U293" s="14">
        <f t="shared" si="12"/>
        <v>0</v>
      </c>
      <c r="V293" s="14"/>
      <c r="W293" s="14"/>
      <c r="X293" s="14"/>
      <c r="Y293" s="14"/>
      <c r="Z293" s="14"/>
      <c r="AA293" s="14"/>
      <c r="AB293" s="14"/>
      <c r="AC293" s="14"/>
    </row>
    <row r="294" customHeight="1" spans="1:29">
      <c r="A294" s="13">
        <f>MATCH(C294,'2021年11月-2022年3月旅行社组织国内游客在厦住宿补助'!C$5:C$39,0)</f>
        <v>3</v>
      </c>
      <c r="B294" s="48">
        <f>MATCH(C294,'2021年11月-2022年3月旅行社组织国内游客在厦住宿补助'!C$5:C$24,0)</f>
        <v>3</v>
      </c>
      <c r="C294" s="14" t="s">
        <v>52</v>
      </c>
      <c r="D294" s="49">
        <f>SUBTOTAL(3,E$7:E294)</f>
        <v>247</v>
      </c>
      <c r="E294" s="49" t="str">
        <f t="shared" si="14"/>
        <v>GD79S1P3D132</v>
      </c>
      <c r="F294" s="31" t="s">
        <v>558</v>
      </c>
      <c r="G294" s="16">
        <v>4</v>
      </c>
      <c r="H294" s="38" t="s">
        <v>556</v>
      </c>
      <c r="I294" s="32">
        <v>2</v>
      </c>
      <c r="J294" s="32">
        <v>4</v>
      </c>
      <c r="K294" s="32">
        <v>0.015</v>
      </c>
      <c r="L294" s="17">
        <v>20220206</v>
      </c>
      <c r="M294" s="17">
        <v>20220210</v>
      </c>
      <c r="N294" s="14"/>
      <c r="O294" s="24" t="s">
        <v>147</v>
      </c>
      <c r="P294" s="14">
        <v>2</v>
      </c>
      <c r="Q294" s="14">
        <v>4</v>
      </c>
      <c r="R294" s="14">
        <v>150</v>
      </c>
      <c r="S294" s="24"/>
      <c r="T294" s="24" t="s">
        <v>147</v>
      </c>
      <c r="U294" s="14">
        <f t="shared" si="12"/>
        <v>0</v>
      </c>
      <c r="V294" s="14"/>
      <c r="W294" s="14"/>
      <c r="X294" s="14"/>
      <c r="Y294" s="14"/>
      <c r="Z294" s="14"/>
      <c r="AA294" s="14"/>
      <c r="AB294" s="14"/>
      <c r="AC294" s="14"/>
    </row>
    <row r="295" customHeight="1" spans="1:29">
      <c r="A295" s="13">
        <f>MATCH(C295,'2021年11月-2022年3月旅行社组织国内游客在厦住宿补助'!C$5:C$39,0)</f>
        <v>3</v>
      </c>
      <c r="B295" s="48">
        <f>MATCH(C295,'2021年11月-2022年3月旅行社组织国内游客在厦住宿补助'!C$5:C$24,0)</f>
        <v>3</v>
      </c>
      <c r="C295" s="14" t="s">
        <v>52</v>
      </c>
      <c r="D295" s="49">
        <f>SUBTOTAL(3,E$7:E295)</f>
        <v>248</v>
      </c>
      <c r="E295" s="49" t="str">
        <f t="shared" si="14"/>
        <v>GD76YCGAEJ82</v>
      </c>
      <c r="F295" s="31" t="s">
        <v>559</v>
      </c>
      <c r="G295" s="16">
        <v>4</v>
      </c>
      <c r="H295" s="32" t="s">
        <v>490</v>
      </c>
      <c r="I295" s="32">
        <v>2</v>
      </c>
      <c r="J295" s="32">
        <v>6</v>
      </c>
      <c r="K295" s="32">
        <v>0.024</v>
      </c>
      <c r="L295" s="17">
        <v>20220208</v>
      </c>
      <c r="M295" s="17">
        <v>20220211</v>
      </c>
      <c r="N295" s="14"/>
      <c r="O295" s="24" t="s">
        <v>147</v>
      </c>
      <c r="P295" s="14">
        <v>2</v>
      </c>
      <c r="Q295" s="14">
        <v>6</v>
      </c>
      <c r="R295" s="14">
        <f t="shared" si="13"/>
        <v>240</v>
      </c>
      <c r="S295" s="24"/>
      <c r="T295" s="24" t="s">
        <v>147</v>
      </c>
      <c r="U295" s="14">
        <f t="shared" si="12"/>
        <v>0</v>
      </c>
      <c r="V295" s="14"/>
      <c r="W295" s="14"/>
      <c r="X295" s="14"/>
      <c r="Y295" s="14"/>
      <c r="Z295" s="14"/>
      <c r="AA295" s="14"/>
      <c r="AB295" s="14"/>
      <c r="AC295" s="14"/>
    </row>
    <row r="296" customHeight="1" spans="1:29">
      <c r="A296" s="13">
        <f>MATCH(C296,'2021年11月-2022年3月旅行社组织国内游客在厦住宿补助'!C$5:C$39,0)</f>
        <v>3</v>
      </c>
      <c r="B296" s="48">
        <f>MATCH(C296,'2021年11月-2022年3月旅行社组织国内游客在厦住宿补助'!C$5:C$24,0)</f>
        <v>3</v>
      </c>
      <c r="C296" s="14" t="s">
        <v>52</v>
      </c>
      <c r="D296" s="49">
        <f>SUBTOTAL(3,E$7:E296)</f>
        <v>249</v>
      </c>
      <c r="E296" s="49" t="str">
        <f t="shared" si="14"/>
        <v>GD74QVJEFB82</v>
      </c>
      <c r="F296" s="31" t="s">
        <v>560</v>
      </c>
      <c r="G296" s="16">
        <v>8</v>
      </c>
      <c r="H296" s="38" t="s">
        <v>561</v>
      </c>
      <c r="I296" s="32">
        <v>3</v>
      </c>
      <c r="J296" s="32">
        <v>9</v>
      </c>
      <c r="K296" s="32">
        <v>0.036</v>
      </c>
      <c r="L296" s="17">
        <v>20220207</v>
      </c>
      <c r="M296" s="17">
        <v>20220211</v>
      </c>
      <c r="N296" s="14"/>
      <c r="O296" s="24" t="s">
        <v>147</v>
      </c>
      <c r="P296" s="14">
        <v>3</v>
      </c>
      <c r="Q296" s="14">
        <v>9</v>
      </c>
      <c r="R296" s="14">
        <f t="shared" si="13"/>
        <v>360</v>
      </c>
      <c r="S296" s="24"/>
      <c r="T296" s="24" t="s">
        <v>147</v>
      </c>
      <c r="U296" s="14">
        <f t="shared" si="12"/>
        <v>0</v>
      </c>
      <c r="V296" s="14"/>
      <c r="W296" s="14"/>
      <c r="X296" s="14"/>
      <c r="Y296" s="14"/>
      <c r="Z296" s="14"/>
      <c r="AA296" s="14"/>
      <c r="AB296" s="14"/>
      <c r="AC296" s="14"/>
    </row>
    <row r="297" customHeight="1" spans="1:29">
      <c r="A297" s="13">
        <f>MATCH(C297,'2021年11月-2022年3月旅行社组织国内游客在厦住宿补助'!C$5:C$39,0)</f>
        <v>3</v>
      </c>
      <c r="B297" s="48">
        <f>MATCH(C297,'2021年11月-2022年3月旅行社组织国内游客在厦住宿补助'!C$5:C$24,0)</f>
        <v>3</v>
      </c>
      <c r="C297" s="14" t="s">
        <v>52</v>
      </c>
      <c r="D297" s="49">
        <f>SUBTOTAL(3,E$7:E297)</f>
        <v>250</v>
      </c>
      <c r="E297" s="49" t="str">
        <f t="shared" si="14"/>
        <v>GD00J87ZJ437</v>
      </c>
      <c r="F297" s="31" t="s">
        <v>562</v>
      </c>
      <c r="G297" s="16">
        <v>6</v>
      </c>
      <c r="H297" s="32" t="s">
        <v>563</v>
      </c>
      <c r="I297" s="32">
        <v>3</v>
      </c>
      <c r="J297" s="32">
        <v>9</v>
      </c>
      <c r="K297" s="32">
        <v>0.036</v>
      </c>
      <c r="L297" s="17">
        <v>20220206</v>
      </c>
      <c r="M297" s="17">
        <v>20220212</v>
      </c>
      <c r="N297" s="14" t="s">
        <v>564</v>
      </c>
      <c r="O297" s="24" t="s">
        <v>147</v>
      </c>
      <c r="P297" s="14">
        <v>3</v>
      </c>
      <c r="Q297" s="14">
        <v>9</v>
      </c>
      <c r="R297" s="21">
        <v>310</v>
      </c>
      <c r="S297" s="24" t="s">
        <v>564</v>
      </c>
      <c r="T297" s="24" t="s">
        <v>147</v>
      </c>
      <c r="U297" s="14">
        <f t="shared" si="12"/>
        <v>50</v>
      </c>
      <c r="V297" s="14"/>
      <c r="W297" s="14"/>
      <c r="X297" s="14"/>
      <c r="Y297" s="14"/>
      <c r="Z297" s="14"/>
      <c r="AA297" s="14"/>
      <c r="AB297" s="14"/>
      <c r="AC297" s="14"/>
    </row>
    <row r="298" customHeight="1" spans="1:29">
      <c r="A298" s="13">
        <f>MATCH(C298,'2021年11月-2022年3月旅行社组织国内游客在厦住宿补助'!C$5:C$39,0)</f>
        <v>3</v>
      </c>
      <c r="B298" s="48">
        <f>MATCH(C298,'2021年11月-2022年3月旅行社组织国内游客在厦住宿补助'!C$5:C$24,0)</f>
        <v>3</v>
      </c>
      <c r="C298" s="14" t="s">
        <v>52</v>
      </c>
      <c r="D298" s="49">
        <f>SUBTOTAL(3,E$7:E298)</f>
        <v>251</v>
      </c>
      <c r="E298" s="49" t="str">
        <f t="shared" si="14"/>
        <v>GD462HEV9B06</v>
      </c>
      <c r="F298" s="31" t="s">
        <v>565</v>
      </c>
      <c r="G298" s="16">
        <v>11</v>
      </c>
      <c r="H298" s="38" t="s">
        <v>566</v>
      </c>
      <c r="I298" s="32">
        <v>6</v>
      </c>
      <c r="J298" s="32">
        <v>16</v>
      </c>
      <c r="K298" s="32">
        <v>0.062</v>
      </c>
      <c r="L298" s="17">
        <v>20220208</v>
      </c>
      <c r="M298" s="17">
        <v>20220213</v>
      </c>
      <c r="N298" s="14"/>
      <c r="O298" s="24" t="s">
        <v>147</v>
      </c>
      <c r="P298" s="14">
        <v>6</v>
      </c>
      <c r="Q298" s="14">
        <v>16</v>
      </c>
      <c r="R298" s="14">
        <v>620</v>
      </c>
      <c r="S298" s="24"/>
      <c r="T298" s="24" t="s">
        <v>147</v>
      </c>
      <c r="U298" s="14">
        <f t="shared" si="12"/>
        <v>0</v>
      </c>
      <c r="V298" s="14"/>
      <c r="W298" s="14"/>
      <c r="X298" s="14"/>
      <c r="Y298" s="14"/>
      <c r="Z298" s="14"/>
      <c r="AA298" s="14"/>
      <c r="AB298" s="14"/>
      <c r="AC298" s="14"/>
    </row>
    <row r="299" customHeight="1" spans="1:29">
      <c r="A299" s="13">
        <f>MATCH(C299,'2021年11月-2022年3月旅行社组织国内游客在厦住宿补助'!C$5:C$39,0)</f>
        <v>3</v>
      </c>
      <c r="B299" s="48">
        <f>MATCH(C299,'2021年11月-2022年3月旅行社组织国内游客在厦住宿补助'!C$5:C$24,0)</f>
        <v>3</v>
      </c>
      <c r="C299" s="14" t="s">
        <v>52</v>
      </c>
      <c r="D299" s="49">
        <f>SUBTOTAL(3,E$7:E299)</f>
        <v>252</v>
      </c>
      <c r="E299" s="49" t="str">
        <f t="shared" si="14"/>
        <v>GD77VWBDS973</v>
      </c>
      <c r="F299" s="31" t="s">
        <v>567</v>
      </c>
      <c r="G299" s="16">
        <v>2</v>
      </c>
      <c r="H299" s="32" t="s">
        <v>490</v>
      </c>
      <c r="I299" s="32">
        <v>1</v>
      </c>
      <c r="J299" s="32">
        <v>3</v>
      </c>
      <c r="K299" s="32">
        <v>0.012</v>
      </c>
      <c r="L299" s="17">
        <v>20220210</v>
      </c>
      <c r="M299" s="17">
        <v>20220213</v>
      </c>
      <c r="N299" s="14"/>
      <c r="O299" s="24" t="s">
        <v>147</v>
      </c>
      <c r="P299" s="14">
        <v>1</v>
      </c>
      <c r="Q299" s="14">
        <v>3</v>
      </c>
      <c r="R299" s="14">
        <f t="shared" si="13"/>
        <v>120</v>
      </c>
      <c r="S299" s="24"/>
      <c r="T299" s="24" t="s">
        <v>147</v>
      </c>
      <c r="U299" s="14">
        <f t="shared" si="12"/>
        <v>0</v>
      </c>
      <c r="V299" s="14"/>
      <c r="W299" s="14"/>
      <c r="X299" s="14"/>
      <c r="Y299" s="14"/>
      <c r="Z299" s="14"/>
      <c r="AA299" s="14"/>
      <c r="AB299" s="14"/>
      <c r="AC299" s="14"/>
    </row>
    <row r="300" customHeight="1" spans="1:29">
      <c r="A300" s="13">
        <f>MATCH(C300,'2021年11月-2022年3月旅行社组织国内游客在厦住宿补助'!C$5:C$39,0)</f>
        <v>3</v>
      </c>
      <c r="B300" s="48">
        <f>MATCH(C300,'2021年11月-2022年3月旅行社组织国内游客在厦住宿补助'!C$5:C$24,0)</f>
        <v>3</v>
      </c>
      <c r="C300" s="14" t="s">
        <v>52</v>
      </c>
      <c r="D300" s="49">
        <f>SUBTOTAL(3,E$7:E300)</f>
        <v>253</v>
      </c>
      <c r="E300" s="49" t="str">
        <f t="shared" si="14"/>
        <v>GD31LXUPNF55</v>
      </c>
      <c r="F300" s="31" t="s">
        <v>568</v>
      </c>
      <c r="G300" s="16">
        <v>13</v>
      </c>
      <c r="H300" s="38" t="s">
        <v>503</v>
      </c>
      <c r="I300" s="32">
        <v>6</v>
      </c>
      <c r="J300" s="32">
        <v>18</v>
      </c>
      <c r="K300" s="32">
        <v>0.072</v>
      </c>
      <c r="L300" s="17">
        <v>20220209</v>
      </c>
      <c r="M300" s="17">
        <v>20220213</v>
      </c>
      <c r="N300" s="14"/>
      <c r="O300" s="24" t="s">
        <v>147</v>
      </c>
      <c r="P300" s="14">
        <v>6</v>
      </c>
      <c r="Q300" s="14">
        <v>18</v>
      </c>
      <c r="R300" s="14">
        <f t="shared" si="13"/>
        <v>720</v>
      </c>
      <c r="S300" s="24"/>
      <c r="T300" s="24" t="s">
        <v>147</v>
      </c>
      <c r="U300" s="14">
        <f t="shared" si="12"/>
        <v>0</v>
      </c>
      <c r="V300" s="14"/>
      <c r="W300" s="14"/>
      <c r="X300" s="14"/>
      <c r="Y300" s="14"/>
      <c r="Z300" s="14"/>
      <c r="AA300" s="14"/>
      <c r="AB300" s="14"/>
      <c r="AC300" s="14"/>
    </row>
    <row r="301" customHeight="1" spans="1:29">
      <c r="A301" s="13">
        <f>MATCH(C301,'2021年11月-2022年3月旅行社组织国内游客在厦住宿补助'!C$5:C$39,0)</f>
        <v>3</v>
      </c>
      <c r="B301" s="48">
        <f>MATCH(C301,'2021年11月-2022年3月旅行社组织国内游客在厦住宿补助'!C$5:C$24,0)</f>
        <v>3</v>
      </c>
      <c r="C301" s="14" t="s">
        <v>52</v>
      </c>
      <c r="D301" s="49">
        <f>SUBTOTAL(3,E$7:E301)</f>
        <v>254</v>
      </c>
      <c r="E301" s="49" t="str">
        <f t="shared" si="14"/>
        <v>GD17AFLK5K02</v>
      </c>
      <c r="F301" s="31" t="s">
        <v>569</v>
      </c>
      <c r="G301" s="16">
        <v>4</v>
      </c>
      <c r="H301" s="38" t="s">
        <v>570</v>
      </c>
      <c r="I301" s="32">
        <v>3</v>
      </c>
      <c r="J301" s="32">
        <v>7</v>
      </c>
      <c r="K301" s="32">
        <v>0.022</v>
      </c>
      <c r="L301" s="17">
        <v>20220211</v>
      </c>
      <c r="M301" s="17">
        <v>20220213</v>
      </c>
      <c r="N301" s="14"/>
      <c r="O301" s="24" t="s">
        <v>147</v>
      </c>
      <c r="P301" s="14">
        <v>3</v>
      </c>
      <c r="Q301" s="14">
        <v>7</v>
      </c>
      <c r="R301" s="14">
        <v>220</v>
      </c>
      <c r="S301" s="24"/>
      <c r="T301" s="24" t="s">
        <v>147</v>
      </c>
      <c r="U301" s="14">
        <f t="shared" si="12"/>
        <v>0</v>
      </c>
      <c r="V301" s="14"/>
      <c r="W301" s="14"/>
      <c r="X301" s="14"/>
      <c r="Y301" s="14"/>
      <c r="Z301" s="14"/>
      <c r="AA301" s="14"/>
      <c r="AB301" s="14"/>
      <c r="AC301" s="14"/>
    </row>
    <row r="302" customHeight="1" spans="1:29">
      <c r="A302" s="13">
        <f>MATCH(C302,'2021年11月-2022年3月旅行社组织国内游客在厦住宿补助'!C$5:C$39,0)</f>
        <v>3</v>
      </c>
      <c r="B302" s="48">
        <f>MATCH(C302,'2021年11月-2022年3月旅行社组织国内游客在厦住宿补助'!C$5:C$24,0)</f>
        <v>3</v>
      </c>
      <c r="C302" s="14" t="s">
        <v>52</v>
      </c>
      <c r="D302" s="49">
        <f>SUBTOTAL(3,E$7:E302)</f>
        <v>255</v>
      </c>
      <c r="E302" s="49" t="str">
        <f t="shared" si="14"/>
        <v>GD65V5QWA426</v>
      </c>
      <c r="F302" s="31" t="s">
        <v>571</v>
      </c>
      <c r="G302" s="16">
        <v>28</v>
      </c>
      <c r="H302" s="38" t="s">
        <v>572</v>
      </c>
      <c r="I302" s="32">
        <v>13</v>
      </c>
      <c r="J302" s="32">
        <v>22</v>
      </c>
      <c r="K302" s="32">
        <v>0.094</v>
      </c>
      <c r="L302" s="17">
        <v>20222010</v>
      </c>
      <c r="M302" s="17">
        <v>20220215</v>
      </c>
      <c r="N302" s="14"/>
      <c r="O302" s="24" t="s">
        <v>147</v>
      </c>
      <c r="P302" s="14">
        <v>13</v>
      </c>
      <c r="Q302" s="14">
        <v>22</v>
      </c>
      <c r="R302" s="14">
        <v>940</v>
      </c>
      <c r="S302" s="24"/>
      <c r="T302" s="24" t="s">
        <v>147</v>
      </c>
      <c r="U302" s="14">
        <f t="shared" si="12"/>
        <v>0</v>
      </c>
      <c r="V302" s="14"/>
      <c r="W302" s="14"/>
      <c r="X302" s="14"/>
      <c r="Y302" s="14"/>
      <c r="Z302" s="14"/>
      <c r="AA302" s="14"/>
      <c r="AB302" s="14"/>
      <c r="AC302" s="14"/>
    </row>
    <row r="303" customHeight="1" spans="1:29">
      <c r="A303" s="13">
        <f>MATCH(C303,'2021年11月-2022年3月旅行社组织国内游客在厦住宿补助'!C$5:C$39,0)</f>
        <v>3</v>
      </c>
      <c r="B303" s="48">
        <f>MATCH(C303,'2021年11月-2022年3月旅行社组织国内游客在厦住宿补助'!C$5:C$24,0)</f>
        <v>3</v>
      </c>
      <c r="C303" s="14" t="s">
        <v>52</v>
      </c>
      <c r="D303" s="49">
        <f>SUBTOTAL(3,E$7:E303)</f>
        <v>256</v>
      </c>
      <c r="E303" s="49" t="str">
        <f t="shared" si="14"/>
        <v>GD44EQ1I3R33</v>
      </c>
      <c r="F303" s="31" t="s">
        <v>573</v>
      </c>
      <c r="G303" s="16">
        <v>3</v>
      </c>
      <c r="H303" s="32" t="s">
        <v>574</v>
      </c>
      <c r="I303" s="32">
        <v>1</v>
      </c>
      <c r="J303" s="32">
        <v>3</v>
      </c>
      <c r="K303" s="32">
        <v>0.012</v>
      </c>
      <c r="L303" s="17">
        <v>20220212</v>
      </c>
      <c r="M303" s="17">
        <v>20220215</v>
      </c>
      <c r="N303" s="14" t="s">
        <v>427</v>
      </c>
      <c r="O303" s="24" t="s">
        <v>155</v>
      </c>
      <c r="P303" s="14">
        <v>1</v>
      </c>
      <c r="Q303" s="14">
        <v>3</v>
      </c>
      <c r="R303" s="14">
        <f t="shared" si="13"/>
        <v>0</v>
      </c>
      <c r="S303" s="24" t="s">
        <v>427</v>
      </c>
      <c r="T303" s="24" t="s">
        <v>155</v>
      </c>
      <c r="U303" s="14">
        <f t="shared" si="12"/>
        <v>120</v>
      </c>
      <c r="V303" s="14"/>
      <c r="W303" s="14"/>
      <c r="X303" s="14"/>
      <c r="Y303" s="14"/>
      <c r="Z303" s="14"/>
      <c r="AA303" s="14"/>
      <c r="AB303" s="14"/>
      <c r="AC303" s="14"/>
    </row>
    <row r="304" customHeight="1" spans="1:29">
      <c r="A304" s="13">
        <f>MATCH(C304,'2021年11月-2022年3月旅行社组织国内游客在厦住宿补助'!C$5:C$39,0)</f>
        <v>3</v>
      </c>
      <c r="B304" s="48">
        <f>MATCH(C304,'2021年11月-2022年3月旅行社组织国内游客在厦住宿补助'!C$5:C$24,0)</f>
        <v>3</v>
      </c>
      <c r="C304" s="14" t="s">
        <v>52</v>
      </c>
      <c r="D304" s="49">
        <f>SUBTOTAL(3,E$7:E304)</f>
        <v>257</v>
      </c>
      <c r="E304" s="49" t="str">
        <f t="shared" si="14"/>
        <v>GD41J7G3JC68</v>
      </c>
      <c r="F304" s="31" t="s">
        <v>575</v>
      </c>
      <c r="G304" s="16">
        <v>5</v>
      </c>
      <c r="H304" s="38" t="s">
        <v>576</v>
      </c>
      <c r="I304" s="32">
        <v>2</v>
      </c>
      <c r="J304" s="32">
        <v>5</v>
      </c>
      <c r="K304" s="32">
        <v>0.019</v>
      </c>
      <c r="L304" s="17">
        <v>20220212</v>
      </c>
      <c r="M304" s="17">
        <v>20220218</v>
      </c>
      <c r="N304" s="14"/>
      <c r="O304" s="24" t="s">
        <v>147</v>
      </c>
      <c r="P304" s="14">
        <v>2</v>
      </c>
      <c r="Q304" s="14">
        <v>5</v>
      </c>
      <c r="R304" s="14">
        <v>190</v>
      </c>
      <c r="S304" s="24"/>
      <c r="T304" s="24" t="s">
        <v>147</v>
      </c>
      <c r="U304" s="14">
        <f t="shared" ref="U304:U330" si="15">K304*10000-R304</f>
        <v>0</v>
      </c>
      <c r="V304" s="14"/>
      <c r="W304" s="14"/>
      <c r="X304" s="14"/>
      <c r="Y304" s="14"/>
      <c r="Z304" s="14"/>
      <c r="AA304" s="14"/>
      <c r="AB304" s="14"/>
      <c r="AC304" s="14"/>
    </row>
    <row r="305" customHeight="1" spans="1:29">
      <c r="A305" s="13">
        <f>MATCH(C305,'2021年11月-2022年3月旅行社组织国内游客在厦住宿补助'!C$5:C$39,0)</f>
        <v>3</v>
      </c>
      <c r="B305" s="48">
        <f>MATCH(C305,'2021年11月-2022年3月旅行社组织国内游客在厦住宿补助'!C$5:C$24,0)</f>
        <v>3</v>
      </c>
      <c r="C305" s="14" t="s">
        <v>52</v>
      </c>
      <c r="D305" s="49">
        <f>SUBTOTAL(3,E$7:E305)</f>
        <v>258</v>
      </c>
      <c r="E305" s="49" t="str">
        <f t="shared" si="14"/>
        <v>GD87T7HA5J75</v>
      </c>
      <c r="F305" s="31" t="s">
        <v>577</v>
      </c>
      <c r="G305" s="16">
        <v>3</v>
      </c>
      <c r="H305" s="32" t="s">
        <v>490</v>
      </c>
      <c r="I305" s="32">
        <v>2</v>
      </c>
      <c r="J305" s="32">
        <v>6</v>
      </c>
      <c r="K305" s="32">
        <v>0.024</v>
      </c>
      <c r="L305" s="17">
        <v>20220214</v>
      </c>
      <c r="M305" s="17">
        <v>20220218</v>
      </c>
      <c r="N305" s="14"/>
      <c r="O305" s="24" t="s">
        <v>147</v>
      </c>
      <c r="P305" s="14">
        <v>2</v>
      </c>
      <c r="Q305" s="14">
        <v>6</v>
      </c>
      <c r="R305" s="14">
        <f t="shared" si="13"/>
        <v>240</v>
      </c>
      <c r="S305" s="24"/>
      <c r="T305" s="24" t="s">
        <v>147</v>
      </c>
      <c r="U305" s="14">
        <f t="shared" si="15"/>
        <v>0</v>
      </c>
      <c r="V305" s="14"/>
      <c r="W305" s="14"/>
      <c r="X305" s="14"/>
      <c r="Y305" s="14"/>
      <c r="Z305" s="14"/>
      <c r="AA305" s="14"/>
      <c r="AB305" s="14"/>
      <c r="AC305" s="14"/>
    </row>
    <row r="306" customHeight="1" spans="1:29">
      <c r="A306" s="13">
        <f>MATCH(C306,'2021年11月-2022年3月旅行社组织国内游客在厦住宿补助'!C$5:C$39,0)</f>
        <v>3</v>
      </c>
      <c r="B306" s="48">
        <f>MATCH(C306,'2021年11月-2022年3月旅行社组织国内游客在厦住宿补助'!C$5:C$24,0)</f>
        <v>3</v>
      </c>
      <c r="C306" s="14" t="s">
        <v>52</v>
      </c>
      <c r="D306" s="49">
        <f>SUBTOTAL(3,E$7:E306)</f>
        <v>259</v>
      </c>
      <c r="E306" s="49" t="str">
        <f t="shared" si="14"/>
        <v>GD45X5YF3441</v>
      </c>
      <c r="F306" s="31" t="s">
        <v>578</v>
      </c>
      <c r="G306" s="16">
        <v>9</v>
      </c>
      <c r="H306" s="32" t="s">
        <v>579</v>
      </c>
      <c r="I306" s="32">
        <v>4</v>
      </c>
      <c r="J306" s="32">
        <v>7</v>
      </c>
      <c r="K306" s="32">
        <v>0.034</v>
      </c>
      <c r="L306" s="17">
        <v>20220214</v>
      </c>
      <c r="M306" s="17">
        <v>20220219</v>
      </c>
      <c r="N306" s="14"/>
      <c r="O306" s="24" t="s">
        <v>147</v>
      </c>
      <c r="P306" s="14">
        <v>4</v>
      </c>
      <c r="Q306" s="14">
        <v>7</v>
      </c>
      <c r="R306" s="14">
        <v>340</v>
      </c>
      <c r="S306" s="24"/>
      <c r="T306" s="24" t="s">
        <v>147</v>
      </c>
      <c r="U306" s="14">
        <f t="shared" si="15"/>
        <v>0</v>
      </c>
      <c r="V306" s="14"/>
      <c r="W306" s="14"/>
      <c r="X306" s="14"/>
      <c r="Y306" s="14"/>
      <c r="Z306" s="14"/>
      <c r="AA306" s="14"/>
      <c r="AB306" s="14"/>
      <c r="AC306" s="14"/>
    </row>
    <row r="307" customHeight="1" spans="1:29">
      <c r="A307" s="13">
        <f>MATCH(C307,'2021年11月-2022年3月旅行社组织国内游客在厦住宿补助'!C$5:C$39,0)</f>
        <v>3</v>
      </c>
      <c r="B307" s="48">
        <f>MATCH(C307,'2021年11月-2022年3月旅行社组织国内游客在厦住宿补助'!C$5:C$24,0)</f>
        <v>3</v>
      </c>
      <c r="C307" s="14" t="s">
        <v>52</v>
      </c>
      <c r="D307" s="49">
        <f>SUBTOTAL(3,E$7:E307)</f>
        <v>260</v>
      </c>
      <c r="E307" s="49" t="str">
        <f t="shared" si="14"/>
        <v>GD38KQUIY748</v>
      </c>
      <c r="F307" s="31" t="s">
        <v>580</v>
      </c>
      <c r="G307" s="16">
        <v>12</v>
      </c>
      <c r="H307" s="32" t="s">
        <v>581</v>
      </c>
      <c r="I307" s="32">
        <v>5</v>
      </c>
      <c r="J307" s="32">
        <v>6</v>
      </c>
      <c r="K307" s="32">
        <v>0.023</v>
      </c>
      <c r="L307" s="17">
        <v>20220216</v>
      </c>
      <c r="M307" s="17">
        <v>20220218</v>
      </c>
      <c r="N307" s="14"/>
      <c r="O307" s="24" t="s">
        <v>147</v>
      </c>
      <c r="P307" s="14">
        <v>5</v>
      </c>
      <c r="Q307" s="14">
        <v>6</v>
      </c>
      <c r="R307" s="14">
        <v>230</v>
      </c>
      <c r="S307" s="24"/>
      <c r="T307" s="24" t="s">
        <v>147</v>
      </c>
      <c r="U307" s="14">
        <f t="shared" si="15"/>
        <v>0</v>
      </c>
      <c r="V307" s="14"/>
      <c r="W307" s="14"/>
      <c r="X307" s="14"/>
      <c r="Y307" s="14"/>
      <c r="Z307" s="14"/>
      <c r="AA307" s="14"/>
      <c r="AB307" s="14"/>
      <c r="AC307" s="14"/>
    </row>
    <row r="308" customHeight="1" spans="1:29">
      <c r="A308" s="13">
        <f>MATCH(C308,'2021年11月-2022年3月旅行社组织国内游客在厦住宿补助'!C$5:C$39,0)</f>
        <v>3</v>
      </c>
      <c r="B308" s="48">
        <f>MATCH(C308,'2021年11月-2022年3月旅行社组织国内游客在厦住宿补助'!C$5:C$24,0)</f>
        <v>3</v>
      </c>
      <c r="C308" s="14" t="s">
        <v>52</v>
      </c>
      <c r="D308" s="49">
        <f>SUBTOTAL(3,E$7:E308)</f>
        <v>261</v>
      </c>
      <c r="E308" s="49" t="str">
        <f t="shared" si="14"/>
        <v>GD26NOCFP102</v>
      </c>
      <c r="F308" s="31" t="s">
        <v>582</v>
      </c>
      <c r="G308" s="16">
        <v>6</v>
      </c>
      <c r="H308" s="32" t="s">
        <v>583</v>
      </c>
      <c r="I308" s="32">
        <v>3</v>
      </c>
      <c r="J308" s="32">
        <v>7</v>
      </c>
      <c r="K308" s="32">
        <v>0.027</v>
      </c>
      <c r="L308" s="17">
        <v>20220216</v>
      </c>
      <c r="M308" s="17">
        <v>20220221</v>
      </c>
      <c r="N308" s="14" t="s">
        <v>584</v>
      </c>
      <c r="O308" s="24" t="s">
        <v>147</v>
      </c>
      <c r="P308" s="14">
        <v>3</v>
      </c>
      <c r="Q308" s="14">
        <v>7</v>
      </c>
      <c r="R308" s="21">
        <v>220</v>
      </c>
      <c r="S308" s="24" t="s">
        <v>584</v>
      </c>
      <c r="T308" s="24" t="s">
        <v>147</v>
      </c>
      <c r="U308" s="14">
        <f t="shared" si="15"/>
        <v>50</v>
      </c>
      <c r="V308" s="14"/>
      <c r="W308" s="14"/>
      <c r="X308" s="14"/>
      <c r="Y308" s="14"/>
      <c r="Z308" s="14"/>
      <c r="AA308" s="14"/>
      <c r="AB308" s="14"/>
      <c r="AC308" s="14"/>
    </row>
    <row r="309" customHeight="1" spans="1:29">
      <c r="A309" s="13">
        <f>MATCH(C309,'2021年11月-2022年3月旅行社组织国内游客在厦住宿补助'!C$5:C$39,0)</f>
        <v>3</v>
      </c>
      <c r="B309" s="48">
        <f>MATCH(C309,'2021年11月-2022年3月旅行社组织国内游客在厦住宿补助'!C$5:C$24,0)</f>
        <v>3</v>
      </c>
      <c r="C309" s="14" t="s">
        <v>52</v>
      </c>
      <c r="D309" s="49">
        <f>SUBTOTAL(3,E$7:E309)</f>
        <v>262</v>
      </c>
      <c r="E309" s="49" t="str">
        <f t="shared" si="14"/>
        <v>GD503I3AEN30</v>
      </c>
      <c r="F309" s="31" t="s">
        <v>585</v>
      </c>
      <c r="G309" s="16">
        <v>5</v>
      </c>
      <c r="H309" s="32" t="s">
        <v>505</v>
      </c>
      <c r="I309" s="32">
        <v>3</v>
      </c>
      <c r="J309" s="32">
        <v>9</v>
      </c>
      <c r="K309" s="32">
        <v>0.036</v>
      </c>
      <c r="L309" s="17">
        <v>20220216</v>
      </c>
      <c r="M309" s="17">
        <v>20220230</v>
      </c>
      <c r="N309" s="14"/>
      <c r="O309" s="24" t="s">
        <v>147</v>
      </c>
      <c r="P309" s="14">
        <v>3</v>
      </c>
      <c r="Q309" s="14">
        <v>9</v>
      </c>
      <c r="R309" s="14">
        <f t="shared" si="13"/>
        <v>360</v>
      </c>
      <c r="S309" s="24"/>
      <c r="T309" s="24" t="s">
        <v>147</v>
      </c>
      <c r="U309" s="14">
        <f t="shared" si="15"/>
        <v>0</v>
      </c>
      <c r="V309" s="14"/>
      <c r="W309" s="14"/>
      <c r="X309" s="14"/>
      <c r="Y309" s="14"/>
      <c r="Z309" s="14"/>
      <c r="AA309" s="14"/>
      <c r="AB309" s="14"/>
      <c r="AC309" s="14"/>
    </row>
    <row r="310" customHeight="1" spans="1:29">
      <c r="A310" s="13">
        <f>MATCH(C310,'2021年11月-2022年3月旅行社组织国内游客在厦住宿补助'!C$5:C$39,0)</f>
        <v>3</v>
      </c>
      <c r="B310" s="48">
        <f>MATCH(C310,'2021年11月-2022年3月旅行社组织国内游客在厦住宿补助'!C$5:C$24,0)</f>
        <v>3</v>
      </c>
      <c r="C310" s="14" t="s">
        <v>52</v>
      </c>
      <c r="D310" s="49">
        <f>SUBTOTAL(3,E$7:E310)</f>
        <v>263</v>
      </c>
      <c r="E310" s="49" t="str">
        <f t="shared" si="14"/>
        <v>GD267TQ9Z302</v>
      </c>
      <c r="F310" s="31" t="s">
        <v>586</v>
      </c>
      <c r="G310" s="16">
        <v>5</v>
      </c>
      <c r="H310" s="32" t="s">
        <v>587</v>
      </c>
      <c r="I310" s="32">
        <v>3</v>
      </c>
      <c r="J310" s="32">
        <v>7</v>
      </c>
      <c r="K310" s="32">
        <v>0.027</v>
      </c>
      <c r="L310" s="17">
        <v>20220215</v>
      </c>
      <c r="M310" s="17">
        <v>20220221</v>
      </c>
      <c r="N310" s="14"/>
      <c r="O310" s="24" t="s">
        <v>147</v>
      </c>
      <c r="P310" s="14">
        <v>3</v>
      </c>
      <c r="Q310" s="14">
        <v>7</v>
      </c>
      <c r="R310" s="14">
        <v>270</v>
      </c>
      <c r="S310" s="24"/>
      <c r="T310" s="24" t="s">
        <v>147</v>
      </c>
      <c r="U310" s="14">
        <f t="shared" si="15"/>
        <v>0</v>
      </c>
      <c r="V310" s="14"/>
      <c r="W310" s="14"/>
      <c r="X310" s="14"/>
      <c r="Y310" s="14"/>
      <c r="Z310" s="14"/>
      <c r="AA310" s="14"/>
      <c r="AB310" s="14"/>
      <c r="AC310" s="14"/>
    </row>
    <row r="311" customHeight="1" spans="1:29">
      <c r="A311" s="13">
        <f>MATCH(C311,'2021年11月-2022年3月旅行社组织国内游客在厦住宿补助'!C$5:C$39,0)</f>
        <v>3</v>
      </c>
      <c r="B311" s="48">
        <f>MATCH(C311,'2021年11月-2022年3月旅行社组织国内游客在厦住宿补助'!C$5:C$24,0)</f>
        <v>3</v>
      </c>
      <c r="C311" s="14" t="s">
        <v>52</v>
      </c>
      <c r="D311" s="49">
        <f>SUBTOTAL(3,E$7:E311)</f>
        <v>264</v>
      </c>
      <c r="E311" s="49" t="str">
        <f t="shared" si="14"/>
        <v>GD76Z11FDH31</v>
      </c>
      <c r="F311" s="31" t="s">
        <v>588</v>
      </c>
      <c r="G311" s="16">
        <v>11</v>
      </c>
      <c r="H311" s="38" t="s">
        <v>589</v>
      </c>
      <c r="I311" s="32">
        <v>6</v>
      </c>
      <c r="J311" s="32">
        <v>14</v>
      </c>
      <c r="K311" s="32">
        <v>0.072</v>
      </c>
      <c r="L311" s="17">
        <v>20220218</v>
      </c>
      <c r="M311" s="17">
        <v>20220222</v>
      </c>
      <c r="N311" s="14"/>
      <c r="O311" s="24" t="s">
        <v>147</v>
      </c>
      <c r="P311" s="14">
        <v>6</v>
      </c>
      <c r="Q311" s="14">
        <v>14</v>
      </c>
      <c r="R311" s="14">
        <f t="shared" si="13"/>
        <v>720</v>
      </c>
      <c r="S311" s="24"/>
      <c r="T311" s="24" t="s">
        <v>147</v>
      </c>
      <c r="U311" s="14">
        <f t="shared" si="15"/>
        <v>0</v>
      </c>
      <c r="V311" s="14"/>
      <c r="W311" s="14"/>
      <c r="X311" s="14"/>
      <c r="Y311" s="14"/>
      <c r="Z311" s="14"/>
      <c r="AA311" s="14"/>
      <c r="AB311" s="14"/>
      <c r="AC311" s="14"/>
    </row>
    <row r="312" customHeight="1" spans="1:29">
      <c r="A312" s="13">
        <f>MATCH(C312,'2021年11月-2022年3月旅行社组织国内游客在厦住宿补助'!C$5:C$39,0)</f>
        <v>3</v>
      </c>
      <c r="B312" s="48">
        <f>MATCH(C312,'2021年11月-2022年3月旅行社组织国内游客在厦住宿补助'!C$5:C$24,0)</f>
        <v>3</v>
      </c>
      <c r="C312" s="14" t="s">
        <v>52</v>
      </c>
      <c r="D312" s="49">
        <f>SUBTOTAL(3,E$7:E312)</f>
        <v>265</v>
      </c>
      <c r="E312" s="49" t="str">
        <f t="shared" si="14"/>
        <v>GD73XLLC7716</v>
      </c>
      <c r="F312" s="31" t="s">
        <v>590</v>
      </c>
      <c r="G312" s="16">
        <v>6</v>
      </c>
      <c r="H312" s="38" t="s">
        <v>561</v>
      </c>
      <c r="I312" s="32">
        <v>2</v>
      </c>
      <c r="J312" s="32">
        <v>4</v>
      </c>
      <c r="K312" s="32">
        <v>0.015</v>
      </c>
      <c r="L312" s="17">
        <v>20220221</v>
      </c>
      <c r="M312" s="17">
        <v>20220225</v>
      </c>
      <c r="N312" s="14"/>
      <c r="O312" s="24" t="s">
        <v>147</v>
      </c>
      <c r="P312" s="14">
        <v>2</v>
      </c>
      <c r="Q312" s="14">
        <v>4</v>
      </c>
      <c r="R312" s="14">
        <v>150</v>
      </c>
      <c r="S312" s="24"/>
      <c r="T312" s="24" t="s">
        <v>147</v>
      </c>
      <c r="U312" s="14">
        <f t="shared" si="15"/>
        <v>0</v>
      </c>
      <c r="V312" s="14"/>
      <c r="W312" s="14"/>
      <c r="X312" s="14"/>
      <c r="Y312" s="14"/>
      <c r="Z312" s="14"/>
      <c r="AA312" s="14"/>
      <c r="AB312" s="14"/>
      <c r="AC312" s="14"/>
    </row>
    <row r="313" customHeight="1" spans="1:29">
      <c r="A313" s="13">
        <f>MATCH(C313,'2021年11月-2022年3月旅行社组织国内游客在厦住宿补助'!C$5:C$39,0)</f>
        <v>3</v>
      </c>
      <c r="B313" s="48">
        <f>MATCH(C313,'2021年11月-2022年3月旅行社组织国内游客在厦住宿补助'!C$5:C$24,0)</f>
        <v>3</v>
      </c>
      <c r="C313" s="14" t="s">
        <v>52</v>
      </c>
      <c r="D313" s="49">
        <f>SUBTOTAL(3,E$7:E313)</f>
        <v>266</v>
      </c>
      <c r="E313" s="49" t="str">
        <f t="shared" si="14"/>
        <v>GD05DR95RL91</v>
      </c>
      <c r="F313" s="31" t="s">
        <v>591</v>
      </c>
      <c r="G313" s="16">
        <v>4</v>
      </c>
      <c r="H313" s="32" t="s">
        <v>592</v>
      </c>
      <c r="I313" s="32">
        <v>2</v>
      </c>
      <c r="J313" s="32">
        <v>4</v>
      </c>
      <c r="K313" s="32">
        <v>0.015</v>
      </c>
      <c r="L313" s="17">
        <v>20220223</v>
      </c>
      <c r="M313" s="17">
        <v>20220224</v>
      </c>
      <c r="N313" s="14"/>
      <c r="O313" s="24" t="s">
        <v>147</v>
      </c>
      <c r="P313" s="14">
        <v>2</v>
      </c>
      <c r="Q313" s="14">
        <v>4</v>
      </c>
      <c r="R313" s="14">
        <v>150</v>
      </c>
      <c r="S313" s="24"/>
      <c r="T313" s="24" t="s">
        <v>147</v>
      </c>
      <c r="U313" s="14">
        <f t="shared" si="15"/>
        <v>0</v>
      </c>
      <c r="V313" s="14"/>
      <c r="W313" s="14"/>
      <c r="X313" s="14"/>
      <c r="Y313" s="14"/>
      <c r="Z313" s="14"/>
      <c r="AA313" s="14"/>
      <c r="AB313" s="14"/>
      <c r="AC313" s="14"/>
    </row>
    <row r="314" customHeight="1" spans="1:29">
      <c r="A314" s="13">
        <f>MATCH(C314,'2021年11月-2022年3月旅行社组织国内游客在厦住宿补助'!C$5:C$39,0)</f>
        <v>3</v>
      </c>
      <c r="B314" s="48">
        <f>MATCH(C314,'2021年11月-2022年3月旅行社组织国内游客在厦住宿补助'!C$5:C$24,0)</f>
        <v>3</v>
      </c>
      <c r="C314" s="14" t="s">
        <v>52</v>
      </c>
      <c r="D314" s="49">
        <f>SUBTOTAL(3,E$7:E314)</f>
        <v>267</v>
      </c>
      <c r="E314" s="49" t="str">
        <f t="shared" si="14"/>
        <v>GD27P4QHAB84</v>
      </c>
      <c r="F314" s="31" t="s">
        <v>593</v>
      </c>
      <c r="G314" s="16">
        <v>2</v>
      </c>
      <c r="H314" s="32" t="s">
        <v>505</v>
      </c>
      <c r="I314" s="32">
        <v>1</v>
      </c>
      <c r="J314" s="32">
        <v>3</v>
      </c>
      <c r="K314" s="32">
        <v>0.012</v>
      </c>
      <c r="L314" s="17">
        <v>20220221</v>
      </c>
      <c r="M314" s="17">
        <v>20220226</v>
      </c>
      <c r="N314" s="14"/>
      <c r="O314" s="24" t="s">
        <v>147</v>
      </c>
      <c r="P314" s="14">
        <v>1</v>
      </c>
      <c r="Q314" s="14">
        <v>3</v>
      </c>
      <c r="R314" s="14">
        <f t="shared" si="13"/>
        <v>120</v>
      </c>
      <c r="S314" s="24"/>
      <c r="T314" s="24" t="s">
        <v>147</v>
      </c>
      <c r="U314" s="14">
        <f t="shared" si="15"/>
        <v>0</v>
      </c>
      <c r="V314" s="14"/>
      <c r="W314" s="14"/>
      <c r="X314" s="14"/>
      <c r="Y314" s="14"/>
      <c r="Z314" s="14"/>
      <c r="AA314" s="14"/>
      <c r="AB314" s="14"/>
      <c r="AC314" s="14"/>
    </row>
    <row r="315" customHeight="1" spans="1:29">
      <c r="A315" s="13">
        <f>MATCH(C315,'2021年11月-2022年3月旅行社组织国内游客在厦住宿补助'!C$5:C$39,0)</f>
        <v>3</v>
      </c>
      <c r="B315" s="48">
        <f>MATCH(C315,'2021年11月-2022年3月旅行社组织国内游客在厦住宿补助'!C$5:C$24,0)</f>
        <v>3</v>
      </c>
      <c r="C315" s="14" t="s">
        <v>52</v>
      </c>
      <c r="D315" s="49">
        <f>SUBTOTAL(3,E$7:E315)</f>
        <v>268</v>
      </c>
      <c r="E315" s="49" t="str">
        <f t="shared" si="14"/>
        <v>GD5382FD2F13</v>
      </c>
      <c r="F315" s="31" t="s">
        <v>594</v>
      </c>
      <c r="G315" s="16">
        <v>10</v>
      </c>
      <c r="H315" s="32" t="s">
        <v>517</v>
      </c>
      <c r="I315" s="32">
        <v>5</v>
      </c>
      <c r="J315" s="32">
        <v>15</v>
      </c>
      <c r="K315" s="32">
        <v>0.06</v>
      </c>
      <c r="L315" s="17">
        <v>20220224</v>
      </c>
      <c r="M315" s="17">
        <v>20220227</v>
      </c>
      <c r="N315" s="14"/>
      <c r="O315" s="24" t="s">
        <v>147</v>
      </c>
      <c r="P315" s="14">
        <v>5</v>
      </c>
      <c r="Q315" s="14">
        <v>15</v>
      </c>
      <c r="R315" s="14">
        <f t="shared" si="13"/>
        <v>600</v>
      </c>
      <c r="S315" s="24"/>
      <c r="T315" s="24" t="s">
        <v>147</v>
      </c>
      <c r="U315" s="14">
        <f t="shared" si="15"/>
        <v>0</v>
      </c>
      <c r="V315" s="14"/>
      <c r="W315" s="14"/>
      <c r="X315" s="14"/>
      <c r="Y315" s="14"/>
      <c r="Z315" s="14"/>
      <c r="AA315" s="14"/>
      <c r="AB315" s="14"/>
      <c r="AC315" s="14"/>
    </row>
    <row r="316" customHeight="1" spans="1:29">
      <c r="A316" s="13">
        <f>MATCH(C316,'2021年11月-2022年3月旅行社组织国内游客在厦住宿补助'!C$5:C$39,0)</f>
        <v>3</v>
      </c>
      <c r="B316" s="48">
        <f>MATCH(C316,'2021年11月-2022年3月旅行社组织国内游客在厦住宿补助'!C$5:C$24,0)</f>
        <v>3</v>
      </c>
      <c r="C316" s="14" t="s">
        <v>52</v>
      </c>
      <c r="D316" s="49">
        <f>SUBTOTAL(3,E$7:E316)</f>
        <v>269</v>
      </c>
      <c r="E316" s="49" t="str">
        <f t="shared" si="14"/>
        <v>GD329T5RCY17</v>
      </c>
      <c r="F316" s="31" t="s">
        <v>595</v>
      </c>
      <c r="G316" s="16">
        <v>7</v>
      </c>
      <c r="H316" s="38" t="s">
        <v>596</v>
      </c>
      <c r="I316" s="32">
        <v>4</v>
      </c>
      <c r="J316" s="32">
        <v>12</v>
      </c>
      <c r="K316" s="32">
        <v>0.048</v>
      </c>
      <c r="L316" s="17">
        <v>20220223</v>
      </c>
      <c r="M316" s="17">
        <v>20220227</v>
      </c>
      <c r="N316" s="14" t="s">
        <v>597</v>
      </c>
      <c r="O316" s="24" t="s">
        <v>147</v>
      </c>
      <c r="P316" s="14">
        <v>3</v>
      </c>
      <c r="Q316" s="14">
        <v>9</v>
      </c>
      <c r="R316" s="14">
        <f t="shared" si="13"/>
        <v>360</v>
      </c>
      <c r="S316" s="24" t="s">
        <v>597</v>
      </c>
      <c r="T316" s="24" t="s">
        <v>147</v>
      </c>
      <c r="U316" s="14">
        <f t="shared" si="15"/>
        <v>120</v>
      </c>
      <c r="V316" s="14"/>
      <c r="W316" s="14"/>
      <c r="X316" s="14"/>
      <c r="Y316" s="14"/>
      <c r="Z316" s="14"/>
      <c r="AA316" s="14"/>
      <c r="AB316" s="14"/>
      <c r="AC316" s="14"/>
    </row>
    <row r="317" customHeight="1" spans="1:29">
      <c r="A317" s="13">
        <f>MATCH(C317,'2021年11月-2022年3月旅行社组织国内游客在厦住宿补助'!C$5:C$39,0)</f>
        <v>3</v>
      </c>
      <c r="B317" s="48">
        <f>MATCH(C317,'2021年11月-2022年3月旅行社组织国内游客在厦住宿补助'!C$5:C$24,0)</f>
        <v>3</v>
      </c>
      <c r="C317" s="14" t="s">
        <v>52</v>
      </c>
      <c r="D317" s="49">
        <f>SUBTOTAL(3,E$7:E317)</f>
        <v>270</v>
      </c>
      <c r="E317" s="49" t="str">
        <f t="shared" si="14"/>
        <v>GD786HE4XF20</v>
      </c>
      <c r="F317" s="31" t="s">
        <v>598</v>
      </c>
      <c r="G317" s="16">
        <v>6</v>
      </c>
      <c r="H317" s="32" t="s">
        <v>486</v>
      </c>
      <c r="I317" s="32">
        <v>2</v>
      </c>
      <c r="J317" s="32">
        <v>5</v>
      </c>
      <c r="K317" s="32">
        <v>0.019</v>
      </c>
      <c r="L317" s="17">
        <v>20220224</v>
      </c>
      <c r="M317" s="17">
        <v>20220228</v>
      </c>
      <c r="N317" s="14"/>
      <c r="O317" s="24" t="s">
        <v>147</v>
      </c>
      <c r="P317" s="14">
        <v>2</v>
      </c>
      <c r="Q317" s="14">
        <v>5</v>
      </c>
      <c r="R317" s="14">
        <v>190</v>
      </c>
      <c r="S317" s="24"/>
      <c r="T317" s="24" t="s">
        <v>147</v>
      </c>
      <c r="U317" s="14">
        <f t="shared" si="15"/>
        <v>0</v>
      </c>
      <c r="V317" s="14"/>
      <c r="W317" s="14"/>
      <c r="X317" s="14"/>
      <c r="Y317" s="14"/>
      <c r="Z317" s="14"/>
      <c r="AA317" s="14"/>
      <c r="AB317" s="14"/>
      <c r="AC317" s="14"/>
    </row>
    <row r="318" customHeight="1" spans="1:29">
      <c r="A318" s="13">
        <f>MATCH(C318,'2021年11月-2022年3月旅行社组织国内游客在厦住宿补助'!C$5:C$39,0)</f>
        <v>3</v>
      </c>
      <c r="B318" s="48">
        <f>MATCH(C318,'2021年11月-2022年3月旅行社组织国内游客在厦住宿补助'!C$5:C$24,0)</f>
        <v>3</v>
      </c>
      <c r="C318" s="14" t="s">
        <v>52</v>
      </c>
      <c r="D318" s="49">
        <f>SUBTOTAL(3,E$7:E318)</f>
        <v>271</v>
      </c>
      <c r="E318" s="49" t="str">
        <f t="shared" si="14"/>
        <v>GD53KSM06P36</v>
      </c>
      <c r="F318" s="31" t="s">
        <v>599</v>
      </c>
      <c r="G318" s="16">
        <v>5</v>
      </c>
      <c r="H318" s="38" t="s">
        <v>600</v>
      </c>
      <c r="I318" s="32">
        <v>3</v>
      </c>
      <c r="J318" s="32">
        <v>8</v>
      </c>
      <c r="K318" s="32">
        <v>0.031</v>
      </c>
      <c r="L318" s="17">
        <v>20220223</v>
      </c>
      <c r="M318" s="17">
        <v>20220301</v>
      </c>
      <c r="N318" s="14"/>
      <c r="O318" s="24" t="s">
        <v>147</v>
      </c>
      <c r="P318" s="14">
        <v>3</v>
      </c>
      <c r="Q318" s="14">
        <v>8</v>
      </c>
      <c r="R318" s="14">
        <v>310</v>
      </c>
      <c r="S318" s="24"/>
      <c r="T318" s="24" t="s">
        <v>147</v>
      </c>
      <c r="U318" s="14">
        <f t="shared" si="15"/>
        <v>0</v>
      </c>
      <c r="V318" s="14"/>
      <c r="W318" s="14"/>
      <c r="X318" s="14"/>
      <c r="Y318" s="14"/>
      <c r="Z318" s="14"/>
      <c r="AA318" s="14"/>
      <c r="AB318" s="14"/>
      <c r="AC318" s="14"/>
    </row>
    <row r="319" customHeight="1" spans="1:29">
      <c r="A319" s="13">
        <f>MATCH(C319,'2021年11月-2022年3月旅行社组织国内游客在厦住宿补助'!C$5:C$39,0)</f>
        <v>3</v>
      </c>
      <c r="B319" s="48">
        <f>MATCH(C319,'2021年11月-2022年3月旅行社组织国内游客在厦住宿补助'!C$5:C$24,0)</f>
        <v>3</v>
      </c>
      <c r="C319" s="14" t="s">
        <v>52</v>
      </c>
      <c r="D319" s="49">
        <f>SUBTOTAL(3,E$7:E319)</f>
        <v>272</v>
      </c>
      <c r="E319" s="49" t="str">
        <f t="shared" si="14"/>
        <v>GD313F0X3G48</v>
      </c>
      <c r="F319" s="31" t="s">
        <v>601</v>
      </c>
      <c r="G319" s="16">
        <v>15</v>
      </c>
      <c r="H319" s="32" t="s">
        <v>490</v>
      </c>
      <c r="I319" s="32">
        <v>7</v>
      </c>
      <c r="J319" s="32">
        <v>1</v>
      </c>
      <c r="K319" s="32">
        <v>0.021</v>
      </c>
      <c r="L319" s="17">
        <v>20220226</v>
      </c>
      <c r="M319" s="17">
        <v>20220227</v>
      </c>
      <c r="N319" s="14"/>
      <c r="O319" s="24" t="s">
        <v>147</v>
      </c>
      <c r="P319" s="14">
        <v>7</v>
      </c>
      <c r="Q319" s="14">
        <v>1</v>
      </c>
      <c r="R319" s="14">
        <f t="shared" si="13"/>
        <v>210</v>
      </c>
      <c r="S319" s="24"/>
      <c r="T319" s="24" t="s">
        <v>147</v>
      </c>
      <c r="U319" s="14">
        <f t="shared" si="15"/>
        <v>0</v>
      </c>
      <c r="V319" s="14"/>
      <c r="W319" s="14"/>
      <c r="X319" s="14"/>
      <c r="Y319" s="14"/>
      <c r="Z319" s="14"/>
      <c r="AA319" s="14"/>
      <c r="AB319" s="14"/>
      <c r="AC319" s="14"/>
    </row>
    <row r="320" customHeight="1" spans="1:29">
      <c r="A320" s="13">
        <f>MATCH(C320,'2021年11月-2022年3月旅行社组织国内游客在厦住宿补助'!C$5:C$39,0)</f>
        <v>3</v>
      </c>
      <c r="B320" s="48">
        <f>MATCH(C320,'2021年11月-2022年3月旅行社组织国内游客在厦住宿补助'!C$5:C$24,0)</f>
        <v>3</v>
      </c>
      <c r="C320" s="14" t="s">
        <v>52</v>
      </c>
      <c r="D320" s="49">
        <f>SUBTOTAL(3,E$7:E320)</f>
        <v>273</v>
      </c>
      <c r="E320" s="49" t="str">
        <f t="shared" si="14"/>
        <v>GD38LH3UWU02</v>
      </c>
      <c r="F320" s="31" t="s">
        <v>602</v>
      </c>
      <c r="G320" s="16">
        <v>2</v>
      </c>
      <c r="H320" s="32" t="s">
        <v>603</v>
      </c>
      <c r="I320" s="32">
        <v>1</v>
      </c>
      <c r="J320" s="32">
        <v>3</v>
      </c>
      <c r="K320" s="32">
        <v>0.012</v>
      </c>
      <c r="L320" s="17">
        <v>20220228</v>
      </c>
      <c r="M320" s="17">
        <v>20220302</v>
      </c>
      <c r="N320" s="14"/>
      <c r="O320" s="24" t="s">
        <v>147</v>
      </c>
      <c r="P320" s="14">
        <v>1</v>
      </c>
      <c r="Q320" s="14">
        <v>3</v>
      </c>
      <c r="R320" s="14">
        <f t="shared" si="13"/>
        <v>120</v>
      </c>
      <c r="S320" s="24"/>
      <c r="T320" s="24" t="s">
        <v>147</v>
      </c>
      <c r="U320" s="14">
        <f t="shared" si="15"/>
        <v>0</v>
      </c>
      <c r="V320" s="14"/>
      <c r="W320" s="14"/>
      <c r="X320" s="14"/>
      <c r="Y320" s="14"/>
      <c r="Z320" s="14"/>
      <c r="AA320" s="14"/>
      <c r="AB320" s="14"/>
      <c r="AC320" s="14"/>
    </row>
    <row r="321" customHeight="1" spans="1:29">
      <c r="A321" s="13">
        <f>MATCH(C321,'2021年11月-2022年3月旅行社组织国内游客在厦住宿补助'!C$5:C$39,0)</f>
        <v>3</v>
      </c>
      <c r="B321" s="48">
        <f>MATCH(C321,'2021年11月-2022年3月旅行社组织国内游客在厦住宿补助'!C$5:C$24,0)</f>
        <v>3</v>
      </c>
      <c r="C321" s="14" t="s">
        <v>52</v>
      </c>
      <c r="D321" s="49">
        <f>SUBTOTAL(3,E$7:E321)</f>
        <v>274</v>
      </c>
      <c r="E321" s="49" t="str">
        <f t="shared" si="14"/>
        <v>GD26VB7OM794</v>
      </c>
      <c r="F321" s="31" t="s">
        <v>604</v>
      </c>
      <c r="G321" s="16">
        <v>10</v>
      </c>
      <c r="H321" s="38" t="s">
        <v>605</v>
      </c>
      <c r="I321" s="32">
        <v>2</v>
      </c>
      <c r="J321" s="32">
        <v>5</v>
      </c>
      <c r="K321" s="32">
        <v>0.019</v>
      </c>
      <c r="L321" s="17">
        <v>20220228</v>
      </c>
      <c r="M321" s="17">
        <v>20220302</v>
      </c>
      <c r="N321" s="14"/>
      <c r="O321" s="24" t="s">
        <v>147</v>
      </c>
      <c r="P321" s="14">
        <v>2</v>
      </c>
      <c r="Q321" s="14">
        <v>5</v>
      </c>
      <c r="R321" s="14">
        <v>190</v>
      </c>
      <c r="S321" s="24"/>
      <c r="T321" s="24" t="s">
        <v>147</v>
      </c>
      <c r="U321" s="14">
        <f t="shared" si="15"/>
        <v>0</v>
      </c>
      <c r="V321" s="14"/>
      <c r="W321" s="14"/>
      <c r="X321" s="14"/>
      <c r="Y321" s="14"/>
      <c r="Z321" s="14"/>
      <c r="AA321" s="14"/>
      <c r="AB321" s="14"/>
      <c r="AC321" s="14"/>
    </row>
    <row r="322" customHeight="1" spans="1:29">
      <c r="A322" s="13">
        <f>MATCH(C322,'2021年11月-2022年3月旅行社组织国内游客在厦住宿补助'!C$5:C$39,0)</f>
        <v>3</v>
      </c>
      <c r="B322" s="48">
        <f>MATCH(C322,'2021年11月-2022年3月旅行社组织国内游客在厦住宿补助'!C$5:C$24,0)</f>
        <v>3</v>
      </c>
      <c r="C322" s="14" t="s">
        <v>52</v>
      </c>
      <c r="D322" s="49">
        <f>SUBTOTAL(3,E$7:E322)</f>
        <v>275</v>
      </c>
      <c r="E322" s="49" t="str">
        <f t="shared" si="14"/>
        <v>GD53E15XWB53</v>
      </c>
      <c r="F322" s="31" t="s">
        <v>606</v>
      </c>
      <c r="G322" s="16">
        <v>8</v>
      </c>
      <c r="H322" s="38" t="s">
        <v>607</v>
      </c>
      <c r="I322" s="32">
        <v>4</v>
      </c>
      <c r="J322" s="32">
        <v>12</v>
      </c>
      <c r="K322" s="32">
        <v>0.048</v>
      </c>
      <c r="L322" s="17">
        <v>20220228</v>
      </c>
      <c r="M322" s="17">
        <v>20220304</v>
      </c>
      <c r="N322" s="14" t="s">
        <v>608</v>
      </c>
      <c r="O322" s="24" t="s">
        <v>147</v>
      </c>
      <c r="P322" s="14">
        <v>3</v>
      </c>
      <c r="Q322" s="14">
        <v>12</v>
      </c>
      <c r="R322" s="14">
        <f t="shared" si="13"/>
        <v>360</v>
      </c>
      <c r="S322" s="24" t="s">
        <v>608</v>
      </c>
      <c r="T322" s="24" t="s">
        <v>147</v>
      </c>
      <c r="U322" s="14">
        <f t="shared" si="15"/>
        <v>120</v>
      </c>
      <c r="V322" s="14"/>
      <c r="W322" s="14"/>
      <c r="X322" s="14"/>
      <c r="Y322" s="14"/>
      <c r="Z322" s="14"/>
      <c r="AA322" s="14"/>
      <c r="AB322" s="14"/>
      <c r="AC322" s="14"/>
    </row>
    <row r="323" customHeight="1" spans="1:29">
      <c r="A323" s="13">
        <f>MATCH(C323,'2021年11月-2022年3月旅行社组织国内游客在厦住宿补助'!C$5:C$39,0)</f>
        <v>3</v>
      </c>
      <c r="B323" s="48">
        <f>MATCH(C323,'2021年11月-2022年3月旅行社组织国内游客在厦住宿补助'!C$5:C$24,0)</f>
        <v>3</v>
      </c>
      <c r="C323" s="14" t="s">
        <v>52</v>
      </c>
      <c r="D323" s="49">
        <f>SUBTOTAL(3,E$7:E323)</f>
        <v>276</v>
      </c>
      <c r="E323" s="49" t="str">
        <f t="shared" si="14"/>
        <v>GD90V2HI6770</v>
      </c>
      <c r="F323" s="31" t="s">
        <v>609</v>
      </c>
      <c r="G323" s="16">
        <v>7</v>
      </c>
      <c r="H323" s="38" t="s">
        <v>503</v>
      </c>
      <c r="I323" s="32">
        <v>3</v>
      </c>
      <c r="J323" s="32">
        <v>5</v>
      </c>
      <c r="K323" s="32">
        <v>0.019</v>
      </c>
      <c r="L323" s="17">
        <v>20220228</v>
      </c>
      <c r="M323" s="17">
        <v>20220304</v>
      </c>
      <c r="N323" s="14"/>
      <c r="O323" s="24" t="s">
        <v>147</v>
      </c>
      <c r="P323" s="14">
        <v>3</v>
      </c>
      <c r="Q323" s="14">
        <v>5</v>
      </c>
      <c r="R323" s="14">
        <v>190</v>
      </c>
      <c r="S323" s="24"/>
      <c r="T323" s="24" t="s">
        <v>147</v>
      </c>
      <c r="U323" s="14">
        <f t="shared" si="15"/>
        <v>0</v>
      </c>
      <c r="V323" s="14"/>
      <c r="W323" s="14"/>
      <c r="X323" s="14"/>
      <c r="Y323" s="14"/>
      <c r="Z323" s="14"/>
      <c r="AA323" s="14"/>
      <c r="AB323" s="14"/>
      <c r="AC323" s="14"/>
    </row>
    <row r="324" customHeight="1" spans="1:29">
      <c r="A324" s="13">
        <f>MATCH(C324,'2021年11月-2022年3月旅行社组织国内游客在厦住宿补助'!C$5:C$39,0)</f>
        <v>3</v>
      </c>
      <c r="B324" s="48">
        <f>MATCH(C324,'2021年11月-2022年3月旅行社组织国内游客在厦住宿补助'!C$5:C$24,0)</f>
        <v>3</v>
      </c>
      <c r="C324" s="14" t="s">
        <v>52</v>
      </c>
      <c r="D324" s="49">
        <f>SUBTOTAL(3,E$7:E324)</f>
        <v>277</v>
      </c>
      <c r="E324" s="49" t="str">
        <f t="shared" si="14"/>
        <v>GD802JV2QM50</v>
      </c>
      <c r="F324" s="31" t="s">
        <v>610</v>
      </c>
      <c r="G324" s="16">
        <v>4</v>
      </c>
      <c r="H324" s="32" t="s">
        <v>611</v>
      </c>
      <c r="I324" s="32">
        <v>2</v>
      </c>
      <c r="J324" s="32">
        <v>3</v>
      </c>
      <c r="K324" s="32">
        <v>0.01</v>
      </c>
      <c r="L324" s="17">
        <v>20220303</v>
      </c>
      <c r="M324" s="17">
        <v>20220305</v>
      </c>
      <c r="N324" s="14" t="s">
        <v>612</v>
      </c>
      <c r="O324" s="24" t="s">
        <v>147</v>
      </c>
      <c r="P324" s="14">
        <v>2</v>
      </c>
      <c r="Q324" s="14">
        <v>3</v>
      </c>
      <c r="R324" s="14">
        <v>70</v>
      </c>
      <c r="S324" s="24" t="s">
        <v>612</v>
      </c>
      <c r="T324" s="24" t="s">
        <v>147</v>
      </c>
      <c r="U324" s="14">
        <f t="shared" si="15"/>
        <v>30</v>
      </c>
      <c r="V324" s="14"/>
      <c r="W324" s="14"/>
      <c r="X324" s="14"/>
      <c r="Y324" s="14"/>
      <c r="Z324" s="14"/>
      <c r="AA324" s="14"/>
      <c r="AB324" s="14"/>
      <c r="AC324" s="14"/>
    </row>
    <row r="325" customHeight="1" spans="1:29">
      <c r="A325" s="13">
        <f>MATCH(C325,'2021年11月-2022年3月旅行社组织国内游客在厦住宿补助'!C$5:C$39,0)</f>
        <v>3</v>
      </c>
      <c r="B325" s="48">
        <f>MATCH(C325,'2021年11月-2022年3月旅行社组织国内游客在厦住宿补助'!C$5:C$24,0)</f>
        <v>3</v>
      </c>
      <c r="C325" s="14" t="s">
        <v>52</v>
      </c>
      <c r="D325" s="49">
        <f>SUBTOTAL(3,E$7:E325)</f>
        <v>278</v>
      </c>
      <c r="E325" s="49" t="str">
        <f t="shared" si="14"/>
        <v>GD23EPHJGM03</v>
      </c>
      <c r="F325" s="31" t="s">
        <v>613</v>
      </c>
      <c r="G325" s="16">
        <v>4</v>
      </c>
      <c r="H325" s="38" t="s">
        <v>510</v>
      </c>
      <c r="I325" s="32">
        <v>1</v>
      </c>
      <c r="J325" s="32">
        <v>3</v>
      </c>
      <c r="K325" s="32">
        <v>0.012</v>
      </c>
      <c r="L325" s="17">
        <v>20220303</v>
      </c>
      <c r="M325" s="17">
        <v>20220307</v>
      </c>
      <c r="N325" s="14"/>
      <c r="O325" s="24" t="s">
        <v>147</v>
      </c>
      <c r="P325" s="14">
        <v>1</v>
      </c>
      <c r="Q325" s="14">
        <v>3</v>
      </c>
      <c r="R325" s="14">
        <f t="shared" si="13"/>
        <v>120</v>
      </c>
      <c r="S325" s="24"/>
      <c r="T325" s="24" t="s">
        <v>147</v>
      </c>
      <c r="U325" s="14">
        <f t="shared" si="15"/>
        <v>0</v>
      </c>
      <c r="V325" s="14"/>
      <c r="W325" s="14"/>
      <c r="X325" s="14"/>
      <c r="Y325" s="14"/>
      <c r="Z325" s="14"/>
      <c r="AA325" s="14"/>
      <c r="AB325" s="14"/>
      <c r="AC325" s="14"/>
    </row>
    <row r="326" customHeight="1" spans="1:29">
      <c r="A326" s="13">
        <f>MATCH(C326,'2021年11月-2022年3月旅行社组织国内游客在厦住宿补助'!C$5:C$39,0)</f>
        <v>3</v>
      </c>
      <c r="B326" s="48">
        <f>MATCH(C326,'2021年11月-2022年3月旅行社组织国内游客在厦住宿补助'!C$5:C$24,0)</f>
        <v>3</v>
      </c>
      <c r="C326" s="14" t="s">
        <v>52</v>
      </c>
      <c r="D326" s="49">
        <f>SUBTOTAL(3,E$7:E326)</f>
        <v>279</v>
      </c>
      <c r="E326" s="49" t="str">
        <f t="shared" si="14"/>
        <v>GD86EF80Q705</v>
      </c>
      <c r="F326" s="31" t="s">
        <v>614</v>
      </c>
      <c r="G326" s="16">
        <v>14</v>
      </c>
      <c r="H326" s="38" t="s">
        <v>561</v>
      </c>
      <c r="I326" s="32">
        <v>7</v>
      </c>
      <c r="J326" s="32">
        <v>19</v>
      </c>
      <c r="K326" s="32">
        <v>0.075</v>
      </c>
      <c r="L326" s="17">
        <v>20220306</v>
      </c>
      <c r="M326" s="17">
        <v>20220310</v>
      </c>
      <c r="N326" s="14"/>
      <c r="O326" s="24" t="s">
        <v>147</v>
      </c>
      <c r="P326" s="14">
        <v>7</v>
      </c>
      <c r="Q326" s="14">
        <v>19</v>
      </c>
      <c r="R326" s="14">
        <v>750</v>
      </c>
      <c r="S326" s="24"/>
      <c r="T326" s="24" t="s">
        <v>147</v>
      </c>
      <c r="U326" s="14">
        <f t="shared" si="15"/>
        <v>0</v>
      </c>
      <c r="V326" s="14"/>
      <c r="W326" s="14"/>
      <c r="X326" s="14"/>
      <c r="Y326" s="14"/>
      <c r="Z326" s="14"/>
      <c r="AA326" s="14"/>
      <c r="AB326" s="14"/>
      <c r="AC326" s="14"/>
    </row>
    <row r="327" customHeight="1" spans="1:29">
      <c r="A327" s="13">
        <f>MATCH(C327,'2021年11月-2022年3月旅行社组织国内游客在厦住宿补助'!C$5:C$39,0)</f>
        <v>3</v>
      </c>
      <c r="B327" s="48">
        <f>MATCH(C327,'2021年11月-2022年3月旅行社组织国内游客在厦住宿补助'!C$5:C$24,0)</f>
        <v>3</v>
      </c>
      <c r="C327" s="14" t="s">
        <v>52</v>
      </c>
      <c r="D327" s="49">
        <f>SUBTOTAL(3,E$7:E327)</f>
        <v>280</v>
      </c>
      <c r="E327" s="49" t="str">
        <f t="shared" si="14"/>
        <v>GD06CFP87633</v>
      </c>
      <c r="F327" s="31" t="s">
        <v>615</v>
      </c>
      <c r="G327" s="16">
        <v>5</v>
      </c>
      <c r="H327" s="32" t="s">
        <v>616</v>
      </c>
      <c r="I327" s="32">
        <v>3</v>
      </c>
      <c r="J327" s="32">
        <v>9</v>
      </c>
      <c r="K327" s="32">
        <v>0.036</v>
      </c>
      <c r="L327" s="17">
        <v>20220307</v>
      </c>
      <c r="M327" s="17">
        <v>20220312</v>
      </c>
      <c r="N327" s="14" t="s">
        <v>617</v>
      </c>
      <c r="O327" s="24" t="s">
        <v>147</v>
      </c>
      <c r="P327" s="14">
        <v>3</v>
      </c>
      <c r="Q327" s="14">
        <v>9</v>
      </c>
      <c r="R327" s="14">
        <v>240</v>
      </c>
      <c r="S327" s="24" t="s">
        <v>617</v>
      </c>
      <c r="T327" s="24" t="s">
        <v>147</v>
      </c>
      <c r="U327" s="14">
        <f t="shared" si="15"/>
        <v>120</v>
      </c>
      <c r="V327" s="14"/>
      <c r="W327" s="14"/>
      <c r="X327" s="14"/>
      <c r="Y327" s="14"/>
      <c r="Z327" s="14"/>
      <c r="AA327" s="14"/>
      <c r="AB327" s="14"/>
      <c r="AC327" s="14"/>
    </row>
    <row r="328" customHeight="1" spans="1:29">
      <c r="A328" s="13">
        <f>MATCH(C328,'2021年11月-2022年3月旅行社组织国内游客在厦住宿补助'!C$5:C$39,0)</f>
        <v>3</v>
      </c>
      <c r="B328" s="48">
        <f>MATCH(C328,'2021年11月-2022年3月旅行社组织国内游客在厦住宿补助'!C$5:C$24,0)</f>
        <v>3</v>
      </c>
      <c r="C328" s="14" t="s">
        <v>52</v>
      </c>
      <c r="D328" s="49">
        <f>SUBTOTAL(3,E$7:E328)</f>
        <v>281</v>
      </c>
      <c r="E328" s="49" t="str">
        <f t="shared" si="14"/>
        <v>GD75558TA414</v>
      </c>
      <c r="F328" s="31" t="s">
        <v>618</v>
      </c>
      <c r="G328" s="16">
        <v>2</v>
      </c>
      <c r="H328" s="32" t="s">
        <v>486</v>
      </c>
      <c r="I328" s="32">
        <v>1</v>
      </c>
      <c r="J328" s="32">
        <v>2</v>
      </c>
      <c r="K328" s="32">
        <v>0.007</v>
      </c>
      <c r="L328" s="17">
        <v>20220312</v>
      </c>
      <c r="M328" s="17">
        <v>20220314</v>
      </c>
      <c r="N328" s="14"/>
      <c r="O328" s="24" t="s">
        <v>147</v>
      </c>
      <c r="P328" s="14">
        <v>1</v>
      </c>
      <c r="Q328" s="14">
        <v>2</v>
      </c>
      <c r="R328" s="14">
        <f t="shared" ref="R328:R387" si="16">IF(T328="是",IF(Q328=1,P328*30,IF(Q328=2,P328*70,IF(Q328&gt;2,P328*120,0))),0)</f>
        <v>70</v>
      </c>
      <c r="S328" s="24"/>
      <c r="T328" s="24" t="s">
        <v>147</v>
      </c>
      <c r="U328" s="14">
        <f t="shared" si="15"/>
        <v>0</v>
      </c>
      <c r="V328" s="14"/>
      <c r="W328" s="14"/>
      <c r="X328" s="14"/>
      <c r="Y328" s="14"/>
      <c r="Z328" s="14"/>
      <c r="AA328" s="14"/>
      <c r="AB328" s="14"/>
      <c r="AC328" s="14"/>
    </row>
    <row r="329" customHeight="1" spans="1:29">
      <c r="A329" s="13">
        <f>MATCH(C329,'2021年11月-2022年3月旅行社组织国内游客在厦住宿补助'!C$5:C$39,0)</f>
        <v>3</v>
      </c>
      <c r="B329" s="48">
        <f>MATCH(C329,'2021年11月-2022年3月旅行社组织国内游客在厦住宿补助'!C$5:C$24,0)</f>
        <v>3</v>
      </c>
      <c r="C329" s="14" t="s">
        <v>52</v>
      </c>
      <c r="D329" s="49">
        <f>SUBTOTAL(3,E$7:E329)</f>
        <v>282</v>
      </c>
      <c r="E329" s="49" t="str">
        <f t="shared" si="14"/>
        <v>GD81TBQEWN92</v>
      </c>
      <c r="F329" s="31" t="s">
        <v>619</v>
      </c>
      <c r="G329" s="16">
        <v>3</v>
      </c>
      <c r="H329" s="38" t="s">
        <v>620</v>
      </c>
      <c r="I329" s="32">
        <v>2</v>
      </c>
      <c r="J329" s="32">
        <v>6</v>
      </c>
      <c r="K329" s="32">
        <v>0.019</v>
      </c>
      <c r="L329" s="17">
        <v>2022313</v>
      </c>
      <c r="M329" s="17">
        <v>20220317</v>
      </c>
      <c r="N329" s="14"/>
      <c r="O329" s="24" t="s">
        <v>147</v>
      </c>
      <c r="P329" s="14">
        <v>2</v>
      </c>
      <c r="Q329" s="14">
        <v>6</v>
      </c>
      <c r="R329" s="14">
        <v>190</v>
      </c>
      <c r="S329" s="24"/>
      <c r="T329" s="24" t="s">
        <v>147</v>
      </c>
      <c r="U329" s="14">
        <f t="shared" si="15"/>
        <v>0</v>
      </c>
      <c r="V329" s="14"/>
      <c r="W329" s="14"/>
      <c r="X329" s="14"/>
      <c r="Y329" s="14"/>
      <c r="Z329" s="14"/>
      <c r="AA329" s="14"/>
      <c r="AB329" s="14"/>
      <c r="AC329" s="14"/>
    </row>
    <row r="330" customHeight="1" spans="1:29">
      <c r="A330" s="13">
        <f>MATCH(C330,'2021年11月-2022年3月旅行社组织国内游客在厦住宿补助'!C$5:C$39,0)</f>
        <v>1</v>
      </c>
      <c r="B330" s="48">
        <f>MATCH(C330,'2021年11月-2022年3月旅行社组织国内游客在厦住宿补助'!C$5:C$24,0)</f>
        <v>1</v>
      </c>
      <c r="C330" s="14" t="s">
        <v>55</v>
      </c>
      <c r="D330" s="49">
        <f>SUBTOTAL(3,E$7:E330)</f>
        <v>283</v>
      </c>
      <c r="E330" s="49" t="str">
        <f t="shared" ref="E330:E393" si="17">IF(F330=F329,"",F330)</f>
        <v>GD85E7MP6N72</v>
      </c>
      <c r="F330" s="31" t="s">
        <v>621</v>
      </c>
      <c r="G330" s="16">
        <v>20</v>
      </c>
      <c r="H330" s="38" t="s">
        <v>390</v>
      </c>
      <c r="I330" s="32">
        <v>20</v>
      </c>
      <c r="J330" s="32">
        <v>4</v>
      </c>
      <c r="K330" s="32">
        <f>I330*120/10000</f>
        <v>0.24</v>
      </c>
      <c r="L330" s="17">
        <v>20211101</v>
      </c>
      <c r="M330" s="17">
        <v>20211105</v>
      </c>
      <c r="N330" s="14"/>
      <c r="O330" s="24" t="s">
        <v>147</v>
      </c>
      <c r="P330" s="14">
        <v>20</v>
      </c>
      <c r="Q330" s="14">
        <v>4</v>
      </c>
      <c r="R330" s="14">
        <f t="shared" si="16"/>
        <v>2400</v>
      </c>
      <c r="S330" s="24"/>
      <c r="T330" s="24" t="s">
        <v>147</v>
      </c>
      <c r="U330" s="14">
        <f t="shared" si="15"/>
        <v>0</v>
      </c>
      <c r="V330" s="14"/>
      <c r="W330" s="14"/>
      <c r="X330" s="14"/>
      <c r="Y330" s="14"/>
      <c r="Z330" s="14"/>
      <c r="AA330" s="14"/>
      <c r="AB330" s="14"/>
      <c r="AC330" s="14"/>
    </row>
    <row r="331" customHeight="1" spans="1:29">
      <c r="A331" s="13">
        <f>MATCH(C331,'2021年11月-2022年3月旅行社组织国内游客在厦住宿补助'!C$5:C$39,0)</f>
        <v>1</v>
      </c>
      <c r="B331" s="48">
        <f>MATCH(C331,'2021年11月-2022年3月旅行社组织国内游客在厦住宿补助'!C$5:C$24,0)</f>
        <v>1</v>
      </c>
      <c r="C331" s="14" t="s">
        <v>55</v>
      </c>
      <c r="D331" s="49">
        <f>SUBTOTAL(3,E$7:E331)</f>
        <v>284</v>
      </c>
      <c r="E331" s="49" t="str">
        <f t="shared" si="17"/>
        <v>GD331N7QGH98</v>
      </c>
      <c r="F331" s="31" t="s">
        <v>622</v>
      </c>
      <c r="G331" s="16">
        <v>21</v>
      </c>
      <c r="H331" s="38" t="s">
        <v>623</v>
      </c>
      <c r="I331" s="32">
        <v>21</v>
      </c>
      <c r="J331" s="32">
        <v>4</v>
      </c>
      <c r="K331" s="32">
        <f>I331*120/10000</f>
        <v>0.252</v>
      </c>
      <c r="L331" s="17">
        <v>20211101</v>
      </c>
      <c r="M331" s="17">
        <v>20211105</v>
      </c>
      <c r="N331" s="14" t="s">
        <v>624</v>
      </c>
      <c r="O331" s="24" t="s">
        <v>155</v>
      </c>
      <c r="P331" s="14">
        <v>21</v>
      </c>
      <c r="Q331" s="14">
        <v>4</v>
      </c>
      <c r="R331" s="14">
        <f t="shared" si="16"/>
        <v>0</v>
      </c>
      <c r="S331" s="24" t="s">
        <v>624</v>
      </c>
      <c r="T331" s="24" t="s">
        <v>155</v>
      </c>
      <c r="U331" s="14">
        <f t="shared" ref="U331:U394" si="18">K331*10000-R331</f>
        <v>2520</v>
      </c>
      <c r="V331" s="14"/>
      <c r="W331" s="14"/>
      <c r="X331" s="14"/>
      <c r="Y331" s="14"/>
      <c r="Z331" s="14"/>
      <c r="AA331" s="14"/>
      <c r="AB331" s="14"/>
      <c r="AC331" s="14"/>
    </row>
    <row r="332" customHeight="1" spans="1:29">
      <c r="A332" s="13">
        <f>MATCH(C332,'2021年11月-2022年3月旅行社组织国内游客在厦住宿补助'!C$5:C$39,0)</f>
        <v>1</v>
      </c>
      <c r="B332" s="48">
        <f>MATCH(C332,'2021年11月-2022年3月旅行社组织国内游客在厦住宿补助'!C$5:C$24,0)</f>
        <v>1</v>
      </c>
      <c r="C332" s="14" t="s">
        <v>55</v>
      </c>
      <c r="D332" s="49">
        <f>SUBTOTAL(3,E$7:E332)</f>
        <v>285</v>
      </c>
      <c r="E332" s="49" t="str">
        <f t="shared" si="17"/>
        <v>GD2532WDJI28</v>
      </c>
      <c r="F332" s="31" t="s">
        <v>625</v>
      </c>
      <c r="G332" s="16">
        <v>8</v>
      </c>
      <c r="H332" s="38" t="s">
        <v>390</v>
      </c>
      <c r="I332" s="32">
        <v>8</v>
      </c>
      <c r="J332" s="32">
        <v>5</v>
      </c>
      <c r="K332" s="32">
        <f>I332*120/10000</f>
        <v>0.096</v>
      </c>
      <c r="L332" s="17">
        <v>20211101</v>
      </c>
      <c r="M332" s="17">
        <v>20211106</v>
      </c>
      <c r="N332" s="14"/>
      <c r="O332" s="24" t="s">
        <v>147</v>
      </c>
      <c r="P332" s="14">
        <v>8</v>
      </c>
      <c r="Q332" s="14">
        <v>5</v>
      </c>
      <c r="R332" s="14">
        <f t="shared" si="16"/>
        <v>960</v>
      </c>
      <c r="S332" s="24"/>
      <c r="T332" s="24" t="s">
        <v>147</v>
      </c>
      <c r="U332" s="14">
        <f t="shared" si="18"/>
        <v>0</v>
      </c>
      <c r="V332" s="14"/>
      <c r="W332" s="14"/>
      <c r="X332" s="14"/>
      <c r="Y332" s="14"/>
      <c r="Z332" s="14"/>
      <c r="AA332" s="14"/>
      <c r="AB332" s="14"/>
      <c r="AC332" s="14"/>
    </row>
    <row r="333" customHeight="1" spans="1:29">
      <c r="A333" s="13">
        <f>MATCH(C333,'2021年11月-2022年3月旅行社组织国内游客在厦住宿补助'!C$5:C$39,0)</f>
        <v>1</v>
      </c>
      <c r="B333" s="48">
        <f>MATCH(C333,'2021年11月-2022年3月旅行社组织国内游客在厦住宿补助'!C$5:C$24,0)</f>
        <v>1</v>
      </c>
      <c r="C333" s="14" t="s">
        <v>55</v>
      </c>
      <c r="D333" s="49">
        <f>SUBTOTAL(3,E$7:E333)</f>
        <v>286</v>
      </c>
      <c r="E333" s="49" t="str">
        <f t="shared" si="17"/>
        <v>GD84FNM2X607</v>
      </c>
      <c r="F333" s="31" t="s">
        <v>626</v>
      </c>
      <c r="G333" s="16">
        <v>17</v>
      </c>
      <c r="H333" s="38" t="s">
        <v>275</v>
      </c>
      <c r="I333" s="32">
        <v>17</v>
      </c>
      <c r="J333" s="32">
        <v>5</v>
      </c>
      <c r="K333" s="32">
        <f>I333*120/10000</f>
        <v>0.204</v>
      </c>
      <c r="L333" s="17">
        <v>20211101</v>
      </c>
      <c r="M333" s="17">
        <v>20211106</v>
      </c>
      <c r="N333" s="14"/>
      <c r="O333" s="24" t="s">
        <v>147</v>
      </c>
      <c r="P333" s="14">
        <v>17</v>
      </c>
      <c r="Q333" s="14">
        <v>5</v>
      </c>
      <c r="R333" s="14">
        <f t="shared" si="16"/>
        <v>2040</v>
      </c>
      <c r="S333" s="24"/>
      <c r="T333" s="24" t="s">
        <v>147</v>
      </c>
      <c r="U333" s="14">
        <f t="shared" si="18"/>
        <v>0</v>
      </c>
      <c r="V333" s="14"/>
      <c r="W333" s="14"/>
      <c r="X333" s="14"/>
      <c r="Y333" s="14"/>
      <c r="Z333" s="14"/>
      <c r="AA333" s="14"/>
      <c r="AB333" s="14"/>
      <c r="AC333" s="14"/>
    </row>
    <row r="334" ht="17.4" customHeight="1" spans="1:29">
      <c r="A334" s="13">
        <f>MATCH(C334,'2021年11月-2022年3月旅行社组织国内游客在厦住宿补助'!C$5:C$39,0)</f>
        <v>1</v>
      </c>
      <c r="B334" s="48">
        <f>MATCH(C334,'2021年11月-2022年3月旅行社组织国内游客在厦住宿补助'!C$5:C$24,0)</f>
        <v>1</v>
      </c>
      <c r="C334" s="14" t="s">
        <v>55</v>
      </c>
      <c r="D334" s="49">
        <f>SUBTOTAL(3,E$7:E334)</f>
        <v>287</v>
      </c>
      <c r="E334" s="49" t="str">
        <f t="shared" si="17"/>
        <v>GD220IS3FF04</v>
      </c>
      <c r="F334" s="31" t="s">
        <v>627</v>
      </c>
      <c r="G334" s="16">
        <v>21</v>
      </c>
      <c r="H334" s="38" t="s">
        <v>275</v>
      </c>
      <c r="I334" s="32">
        <v>21</v>
      </c>
      <c r="J334" s="32">
        <v>5</v>
      </c>
      <c r="K334" s="32">
        <f t="shared" ref="K334:K397" si="19">I334*120/10000</f>
        <v>0.252</v>
      </c>
      <c r="L334" s="17">
        <v>20211101</v>
      </c>
      <c r="M334" s="17">
        <v>20211106</v>
      </c>
      <c r="N334" s="14" t="s">
        <v>628</v>
      </c>
      <c r="O334" s="24" t="s">
        <v>147</v>
      </c>
      <c r="P334" s="14">
        <v>20</v>
      </c>
      <c r="Q334" s="14">
        <v>5</v>
      </c>
      <c r="R334" s="14">
        <f t="shared" si="16"/>
        <v>2400</v>
      </c>
      <c r="S334" s="24" t="s">
        <v>628</v>
      </c>
      <c r="T334" s="24" t="s">
        <v>147</v>
      </c>
      <c r="U334" s="14">
        <f t="shared" si="18"/>
        <v>120</v>
      </c>
      <c r="V334" s="14"/>
      <c r="W334" s="14"/>
      <c r="X334" s="14"/>
      <c r="Y334" s="14"/>
      <c r="Z334" s="14"/>
      <c r="AA334" s="14"/>
      <c r="AB334" s="14"/>
      <c r="AC334" s="14"/>
    </row>
    <row r="335" customHeight="1" spans="1:29">
      <c r="A335" s="13">
        <f>MATCH(C335,'2021年11月-2022年3月旅行社组织国内游客在厦住宿补助'!C$5:C$39,0)</f>
        <v>1</v>
      </c>
      <c r="B335" s="48">
        <f>MATCH(C335,'2021年11月-2022年3月旅行社组织国内游客在厦住宿补助'!C$5:C$24,0)</f>
        <v>1</v>
      </c>
      <c r="C335" s="14" t="s">
        <v>55</v>
      </c>
      <c r="D335" s="49">
        <f>SUBTOTAL(3,E$7:E335)</f>
        <v>288</v>
      </c>
      <c r="E335" s="49" t="str">
        <f t="shared" si="17"/>
        <v>GD477XIGTN15</v>
      </c>
      <c r="F335" s="31" t="s">
        <v>629</v>
      </c>
      <c r="G335" s="16">
        <v>21</v>
      </c>
      <c r="H335" s="38" t="s">
        <v>275</v>
      </c>
      <c r="I335" s="32">
        <v>21</v>
      </c>
      <c r="J335" s="32">
        <v>4</v>
      </c>
      <c r="K335" s="32">
        <f t="shared" si="19"/>
        <v>0.252</v>
      </c>
      <c r="L335" s="17">
        <v>20211101</v>
      </c>
      <c r="M335" s="17">
        <v>20211105</v>
      </c>
      <c r="N335" s="14"/>
      <c r="O335" s="24" t="s">
        <v>147</v>
      </c>
      <c r="P335" s="14">
        <v>21</v>
      </c>
      <c r="Q335" s="14">
        <v>4</v>
      </c>
      <c r="R335" s="14">
        <f t="shared" si="16"/>
        <v>2520</v>
      </c>
      <c r="S335" s="24"/>
      <c r="T335" s="24" t="s">
        <v>147</v>
      </c>
      <c r="U335" s="14">
        <f t="shared" si="18"/>
        <v>0</v>
      </c>
      <c r="V335" s="14"/>
      <c r="W335" s="14"/>
      <c r="X335" s="14"/>
      <c r="Y335" s="14"/>
      <c r="Z335" s="14"/>
      <c r="AA335" s="14"/>
      <c r="AB335" s="14"/>
      <c r="AC335" s="14"/>
    </row>
    <row r="336" customHeight="1" spans="1:29">
      <c r="A336" s="13">
        <f>MATCH(C336,'2021年11月-2022年3月旅行社组织国内游客在厦住宿补助'!C$5:C$39,0)</f>
        <v>1</v>
      </c>
      <c r="B336" s="48">
        <f>MATCH(C336,'2021年11月-2022年3月旅行社组织国内游客在厦住宿补助'!C$5:C$24,0)</f>
        <v>1</v>
      </c>
      <c r="C336" s="14" t="s">
        <v>55</v>
      </c>
      <c r="D336" s="49">
        <f>SUBTOTAL(3,E$7:E336)</f>
        <v>289</v>
      </c>
      <c r="E336" s="49" t="str">
        <f t="shared" si="17"/>
        <v>GD98G9OGU243</v>
      </c>
      <c r="F336" s="31" t="s">
        <v>630</v>
      </c>
      <c r="G336" s="16">
        <v>31</v>
      </c>
      <c r="H336" s="38" t="s">
        <v>623</v>
      </c>
      <c r="I336" s="32">
        <v>31</v>
      </c>
      <c r="J336" s="32">
        <v>4</v>
      </c>
      <c r="K336" s="32">
        <f t="shared" si="19"/>
        <v>0.372</v>
      </c>
      <c r="L336" s="17">
        <v>20211101</v>
      </c>
      <c r="M336" s="17">
        <v>20211105</v>
      </c>
      <c r="N336" s="14" t="s">
        <v>631</v>
      </c>
      <c r="O336" s="24" t="s">
        <v>147</v>
      </c>
      <c r="P336" s="14">
        <v>30</v>
      </c>
      <c r="Q336" s="14">
        <v>4</v>
      </c>
      <c r="R336" s="14">
        <f t="shared" si="16"/>
        <v>3600</v>
      </c>
      <c r="S336" s="24" t="s">
        <v>631</v>
      </c>
      <c r="T336" s="24" t="s">
        <v>147</v>
      </c>
      <c r="U336" s="14">
        <f t="shared" si="18"/>
        <v>120</v>
      </c>
      <c r="V336" s="14"/>
      <c r="W336" s="14"/>
      <c r="X336" s="14"/>
      <c r="Y336" s="14"/>
      <c r="Z336" s="14"/>
      <c r="AA336" s="14"/>
      <c r="AB336" s="14"/>
      <c r="AC336" s="14"/>
    </row>
    <row r="337" customHeight="1" spans="1:29">
      <c r="A337" s="13">
        <f>MATCH(C337,'2021年11月-2022年3月旅行社组织国内游客在厦住宿补助'!C$5:C$39,0)</f>
        <v>1</v>
      </c>
      <c r="B337" s="48">
        <f>MATCH(C337,'2021年11月-2022年3月旅行社组织国内游客在厦住宿补助'!C$5:C$24,0)</f>
        <v>1</v>
      </c>
      <c r="C337" s="14" t="s">
        <v>55</v>
      </c>
      <c r="D337" s="49">
        <f>SUBTOTAL(3,E$7:E337)</f>
        <v>290</v>
      </c>
      <c r="E337" s="49" t="str">
        <f t="shared" si="17"/>
        <v>GD28726LDB77</v>
      </c>
      <c r="F337" s="31" t="s">
        <v>632</v>
      </c>
      <c r="G337" s="16">
        <v>26</v>
      </c>
      <c r="H337" s="38" t="s">
        <v>390</v>
      </c>
      <c r="I337" s="32">
        <v>26</v>
      </c>
      <c r="J337" s="32">
        <v>4</v>
      </c>
      <c r="K337" s="32">
        <f t="shared" si="19"/>
        <v>0.312</v>
      </c>
      <c r="L337" s="17">
        <v>20211101</v>
      </c>
      <c r="M337" s="17">
        <v>20211105</v>
      </c>
      <c r="N337" s="14"/>
      <c r="O337" s="24" t="s">
        <v>147</v>
      </c>
      <c r="P337" s="14">
        <v>26</v>
      </c>
      <c r="Q337" s="14">
        <v>4</v>
      </c>
      <c r="R337" s="14">
        <f t="shared" si="16"/>
        <v>3120</v>
      </c>
      <c r="S337" s="24"/>
      <c r="T337" s="24" t="s">
        <v>147</v>
      </c>
      <c r="U337" s="14">
        <f t="shared" si="18"/>
        <v>0</v>
      </c>
      <c r="V337" s="14"/>
      <c r="W337" s="14"/>
      <c r="X337" s="14"/>
      <c r="Y337" s="14"/>
      <c r="Z337" s="14"/>
      <c r="AA337" s="14"/>
      <c r="AB337" s="14"/>
      <c r="AC337" s="14"/>
    </row>
    <row r="338" customHeight="1" spans="1:29">
      <c r="A338" s="13">
        <f>MATCH(C338,'2021年11月-2022年3月旅行社组织国内游客在厦住宿补助'!C$5:C$39,0)</f>
        <v>1</v>
      </c>
      <c r="B338" s="48">
        <f>MATCH(C338,'2021年11月-2022年3月旅行社组织国内游客在厦住宿补助'!C$5:C$24,0)</f>
        <v>1</v>
      </c>
      <c r="C338" s="14" t="s">
        <v>55</v>
      </c>
      <c r="D338" s="49">
        <f>SUBTOTAL(3,E$7:E338)</f>
        <v>291</v>
      </c>
      <c r="E338" s="49" t="str">
        <f t="shared" si="17"/>
        <v>GD2031GFRU85</v>
      </c>
      <c r="F338" s="31" t="s">
        <v>633</v>
      </c>
      <c r="G338" s="16">
        <v>4</v>
      </c>
      <c r="H338" s="38" t="s">
        <v>634</v>
      </c>
      <c r="I338" s="32">
        <v>4</v>
      </c>
      <c r="J338" s="32">
        <v>4</v>
      </c>
      <c r="K338" s="32">
        <f t="shared" si="19"/>
        <v>0.048</v>
      </c>
      <c r="L338" s="17">
        <v>20211101</v>
      </c>
      <c r="M338" s="17">
        <v>20211105</v>
      </c>
      <c r="N338" s="14"/>
      <c r="O338" s="24" t="s">
        <v>147</v>
      </c>
      <c r="P338" s="14">
        <v>4</v>
      </c>
      <c r="Q338" s="14">
        <v>4</v>
      </c>
      <c r="R338" s="14">
        <f t="shared" si="16"/>
        <v>480</v>
      </c>
      <c r="S338" s="24"/>
      <c r="T338" s="24" t="s">
        <v>147</v>
      </c>
      <c r="U338" s="14">
        <f t="shared" si="18"/>
        <v>0</v>
      </c>
      <c r="V338" s="14"/>
      <c r="W338" s="14"/>
      <c r="X338" s="14"/>
      <c r="Y338" s="14"/>
      <c r="Z338" s="14"/>
      <c r="AA338" s="14"/>
      <c r="AB338" s="14"/>
      <c r="AC338" s="14"/>
    </row>
    <row r="339" customHeight="1" spans="1:29">
      <c r="A339" s="13">
        <f>MATCH(C339,'2021年11月-2022年3月旅行社组织国内游客在厦住宿补助'!C$5:C$39,0)</f>
        <v>1</v>
      </c>
      <c r="B339" s="48">
        <f>MATCH(C339,'2021年11月-2022年3月旅行社组织国内游客在厦住宿补助'!C$5:C$24,0)</f>
        <v>1</v>
      </c>
      <c r="C339" s="14" t="s">
        <v>55</v>
      </c>
      <c r="D339" s="49">
        <f>SUBTOTAL(3,E$7:E339)</f>
        <v>292</v>
      </c>
      <c r="E339" s="49" t="str">
        <f t="shared" si="17"/>
        <v>GD247SH6C952</v>
      </c>
      <c r="F339" s="31" t="s">
        <v>635</v>
      </c>
      <c r="G339" s="16">
        <v>29</v>
      </c>
      <c r="H339" s="38" t="s">
        <v>634</v>
      </c>
      <c r="I339" s="32">
        <v>29</v>
      </c>
      <c r="J339" s="32">
        <v>5</v>
      </c>
      <c r="K339" s="32">
        <f t="shared" si="19"/>
        <v>0.348</v>
      </c>
      <c r="L339" s="17">
        <v>20211101</v>
      </c>
      <c r="M339" s="17">
        <v>20211106</v>
      </c>
      <c r="N339" s="14"/>
      <c r="O339" s="24" t="s">
        <v>147</v>
      </c>
      <c r="P339" s="14">
        <v>29</v>
      </c>
      <c r="Q339" s="14">
        <v>5</v>
      </c>
      <c r="R339" s="14">
        <f t="shared" si="16"/>
        <v>3480</v>
      </c>
      <c r="S339" s="24"/>
      <c r="T339" s="24" t="s">
        <v>147</v>
      </c>
      <c r="U339" s="14">
        <f t="shared" si="18"/>
        <v>0</v>
      </c>
      <c r="V339" s="14"/>
      <c r="W339" s="14"/>
      <c r="X339" s="14"/>
      <c r="Y339" s="14"/>
      <c r="Z339" s="14"/>
      <c r="AA339" s="14"/>
      <c r="AB339" s="14"/>
      <c r="AC339" s="14"/>
    </row>
    <row r="340" customHeight="1" spans="1:29">
      <c r="A340" s="13">
        <f>MATCH(C340,'2021年11月-2022年3月旅行社组织国内游客在厦住宿补助'!C$5:C$39,0)</f>
        <v>1</v>
      </c>
      <c r="B340" s="48">
        <f>MATCH(C340,'2021年11月-2022年3月旅行社组织国内游客在厦住宿补助'!C$5:C$24,0)</f>
        <v>1</v>
      </c>
      <c r="C340" s="14" t="s">
        <v>55</v>
      </c>
      <c r="D340" s="49">
        <f>SUBTOTAL(3,E$7:E340)</f>
        <v>293</v>
      </c>
      <c r="E340" s="49" t="str">
        <f t="shared" si="17"/>
        <v>GD98LQ348F74</v>
      </c>
      <c r="F340" s="31" t="s">
        <v>636</v>
      </c>
      <c r="G340" s="16">
        <v>21</v>
      </c>
      <c r="H340" s="38" t="s">
        <v>634</v>
      </c>
      <c r="I340" s="32">
        <v>21</v>
      </c>
      <c r="J340" s="32">
        <v>4</v>
      </c>
      <c r="K340" s="32">
        <f t="shared" si="19"/>
        <v>0.252</v>
      </c>
      <c r="L340" s="17">
        <v>20211101</v>
      </c>
      <c r="M340" s="17">
        <v>20211105</v>
      </c>
      <c r="N340" s="14"/>
      <c r="O340" s="24" t="s">
        <v>147</v>
      </c>
      <c r="P340" s="14">
        <v>21</v>
      </c>
      <c r="Q340" s="14">
        <v>4</v>
      </c>
      <c r="R340" s="14">
        <f t="shared" si="16"/>
        <v>2520</v>
      </c>
      <c r="S340" s="24"/>
      <c r="T340" s="24" t="s">
        <v>147</v>
      </c>
      <c r="U340" s="14">
        <f t="shared" si="18"/>
        <v>0</v>
      </c>
      <c r="V340" s="14"/>
      <c r="W340" s="14"/>
      <c r="X340" s="14"/>
      <c r="Y340" s="14"/>
      <c r="Z340" s="14"/>
      <c r="AA340" s="14"/>
      <c r="AB340" s="14"/>
      <c r="AC340" s="14"/>
    </row>
    <row r="341" customHeight="1" spans="1:29">
      <c r="A341" s="13">
        <f>MATCH(C341,'2021年11月-2022年3月旅行社组织国内游客在厦住宿补助'!C$5:C$39,0)</f>
        <v>1</v>
      </c>
      <c r="B341" s="48">
        <f>MATCH(C341,'2021年11月-2022年3月旅行社组织国内游客在厦住宿补助'!C$5:C$24,0)</f>
        <v>1</v>
      </c>
      <c r="C341" s="14" t="s">
        <v>55</v>
      </c>
      <c r="D341" s="49">
        <f>SUBTOTAL(3,E$7:E341)</f>
        <v>294</v>
      </c>
      <c r="E341" s="49" t="str">
        <f t="shared" si="17"/>
        <v>GD44TK530274</v>
      </c>
      <c r="F341" s="31" t="s">
        <v>637</v>
      </c>
      <c r="G341" s="16">
        <v>25</v>
      </c>
      <c r="H341" s="38" t="s">
        <v>623</v>
      </c>
      <c r="I341" s="32">
        <v>25</v>
      </c>
      <c r="J341" s="32">
        <v>4</v>
      </c>
      <c r="K341" s="32">
        <f t="shared" si="19"/>
        <v>0.3</v>
      </c>
      <c r="L341" s="17">
        <v>20211102</v>
      </c>
      <c r="M341" s="17">
        <v>20211106</v>
      </c>
      <c r="N341" s="14"/>
      <c r="O341" s="24" t="s">
        <v>147</v>
      </c>
      <c r="P341" s="14">
        <v>25</v>
      </c>
      <c r="Q341" s="14">
        <v>4</v>
      </c>
      <c r="R341" s="14">
        <f t="shared" si="16"/>
        <v>3000</v>
      </c>
      <c r="S341" s="24"/>
      <c r="T341" s="24" t="s">
        <v>147</v>
      </c>
      <c r="U341" s="14">
        <f t="shared" si="18"/>
        <v>0</v>
      </c>
      <c r="V341" s="14"/>
      <c r="W341" s="14"/>
      <c r="X341" s="14"/>
      <c r="Y341" s="14"/>
      <c r="Z341" s="14"/>
      <c r="AA341" s="14"/>
      <c r="AB341" s="14"/>
      <c r="AC341" s="14"/>
    </row>
    <row r="342" customHeight="1" spans="1:29">
      <c r="A342" s="13">
        <f>MATCH(C342,'2021年11月-2022年3月旅行社组织国内游客在厦住宿补助'!C$5:C$39,0)</f>
        <v>1</v>
      </c>
      <c r="B342" s="48">
        <f>MATCH(C342,'2021年11月-2022年3月旅行社组织国内游客在厦住宿补助'!C$5:C$24,0)</f>
        <v>1</v>
      </c>
      <c r="C342" s="14" t="s">
        <v>55</v>
      </c>
      <c r="D342" s="49">
        <f>SUBTOTAL(3,E$7:E342)</f>
        <v>295</v>
      </c>
      <c r="E342" s="49" t="str">
        <f t="shared" si="17"/>
        <v>GD05PQNTX414</v>
      </c>
      <c r="F342" s="31" t="s">
        <v>638</v>
      </c>
      <c r="G342" s="16">
        <v>30</v>
      </c>
      <c r="H342" s="38" t="s">
        <v>390</v>
      </c>
      <c r="I342" s="32">
        <v>30</v>
      </c>
      <c r="J342" s="32">
        <v>5</v>
      </c>
      <c r="K342" s="32">
        <f t="shared" si="19"/>
        <v>0.36</v>
      </c>
      <c r="L342" s="17">
        <v>20211102</v>
      </c>
      <c r="M342" s="17">
        <v>20211107</v>
      </c>
      <c r="N342" s="14"/>
      <c r="O342" s="24" t="s">
        <v>147</v>
      </c>
      <c r="P342" s="14">
        <v>30</v>
      </c>
      <c r="Q342" s="14">
        <v>5</v>
      </c>
      <c r="R342" s="14">
        <f t="shared" si="16"/>
        <v>3600</v>
      </c>
      <c r="S342" s="24"/>
      <c r="T342" s="24" t="s">
        <v>147</v>
      </c>
      <c r="U342" s="14">
        <f t="shared" si="18"/>
        <v>0</v>
      </c>
      <c r="V342" s="14"/>
      <c r="W342" s="14"/>
      <c r="X342" s="14"/>
      <c r="Y342" s="14"/>
      <c r="Z342" s="14"/>
      <c r="AA342" s="14"/>
      <c r="AB342" s="14"/>
      <c r="AC342" s="14"/>
    </row>
    <row r="343" customHeight="1" spans="1:29">
      <c r="A343" s="13">
        <f>MATCH(C343,'2021年11月-2022年3月旅行社组织国内游客在厦住宿补助'!C$5:C$39,0)</f>
        <v>1</v>
      </c>
      <c r="B343" s="48">
        <f>MATCH(C343,'2021年11月-2022年3月旅行社组织国内游客在厦住宿补助'!C$5:C$24,0)</f>
        <v>1</v>
      </c>
      <c r="C343" s="14" t="s">
        <v>55</v>
      </c>
      <c r="D343" s="49">
        <f>SUBTOTAL(3,E$7:E343)</f>
        <v>296</v>
      </c>
      <c r="E343" s="49" t="str">
        <f t="shared" si="17"/>
        <v>GD14S4MWB872</v>
      </c>
      <c r="F343" s="31" t="s">
        <v>639</v>
      </c>
      <c r="G343" s="16">
        <v>23</v>
      </c>
      <c r="H343" s="38" t="s">
        <v>634</v>
      </c>
      <c r="I343" s="32">
        <v>23</v>
      </c>
      <c r="J343" s="32">
        <v>4</v>
      </c>
      <c r="K343" s="32">
        <f t="shared" si="19"/>
        <v>0.276</v>
      </c>
      <c r="L343" s="17">
        <v>20211102</v>
      </c>
      <c r="M343" s="17">
        <v>20211106</v>
      </c>
      <c r="N343" s="14"/>
      <c r="O343" s="24" t="s">
        <v>147</v>
      </c>
      <c r="P343" s="14">
        <v>23</v>
      </c>
      <c r="Q343" s="14">
        <v>4</v>
      </c>
      <c r="R343" s="14">
        <f t="shared" si="16"/>
        <v>2760</v>
      </c>
      <c r="S343" s="24"/>
      <c r="T343" s="24" t="s">
        <v>147</v>
      </c>
      <c r="U343" s="14">
        <f t="shared" si="18"/>
        <v>0</v>
      </c>
      <c r="V343" s="14"/>
      <c r="W343" s="14"/>
      <c r="X343" s="14"/>
      <c r="Y343" s="14"/>
      <c r="Z343" s="14"/>
      <c r="AA343" s="14"/>
      <c r="AB343" s="14"/>
      <c r="AC343" s="14"/>
    </row>
    <row r="344" customHeight="1" spans="1:29">
      <c r="A344" s="13">
        <f>MATCH(C344,'2021年11月-2022年3月旅行社组织国内游客在厦住宿补助'!C$5:C$39,0)</f>
        <v>1</v>
      </c>
      <c r="B344" s="48">
        <f>MATCH(C344,'2021年11月-2022年3月旅行社组织国内游客在厦住宿补助'!C$5:C$24,0)</f>
        <v>1</v>
      </c>
      <c r="C344" s="14" t="s">
        <v>55</v>
      </c>
      <c r="D344" s="49">
        <f>SUBTOTAL(3,E$7:E344)</f>
        <v>297</v>
      </c>
      <c r="E344" s="49" t="str">
        <f t="shared" si="17"/>
        <v>GD24TFBLSV21</v>
      </c>
      <c r="F344" s="31" t="s">
        <v>640</v>
      </c>
      <c r="G344" s="16">
        <v>28</v>
      </c>
      <c r="H344" s="38" t="s">
        <v>275</v>
      </c>
      <c r="I344" s="32">
        <v>28</v>
      </c>
      <c r="J344" s="32">
        <v>4</v>
      </c>
      <c r="K344" s="32">
        <f t="shared" si="19"/>
        <v>0.336</v>
      </c>
      <c r="L344" s="17">
        <v>20211102</v>
      </c>
      <c r="M344" s="17">
        <v>20211106</v>
      </c>
      <c r="N344" s="14"/>
      <c r="O344" s="24" t="s">
        <v>147</v>
      </c>
      <c r="P344" s="14">
        <v>28</v>
      </c>
      <c r="Q344" s="14">
        <v>4</v>
      </c>
      <c r="R344" s="14">
        <f t="shared" si="16"/>
        <v>3360</v>
      </c>
      <c r="S344" s="24"/>
      <c r="T344" s="24" t="s">
        <v>147</v>
      </c>
      <c r="U344" s="14">
        <f t="shared" si="18"/>
        <v>0</v>
      </c>
      <c r="V344" s="14"/>
      <c r="W344" s="14"/>
      <c r="X344" s="14"/>
      <c r="Y344" s="14"/>
      <c r="Z344" s="14"/>
      <c r="AA344" s="14"/>
      <c r="AB344" s="14"/>
      <c r="AC344" s="14"/>
    </row>
    <row r="345" customHeight="1" spans="1:29">
      <c r="A345" s="13">
        <f>MATCH(C345,'2021年11月-2022年3月旅行社组织国内游客在厦住宿补助'!C$5:C$39,0)</f>
        <v>1</v>
      </c>
      <c r="B345" s="48">
        <f>MATCH(C345,'2021年11月-2022年3月旅行社组织国内游客在厦住宿补助'!C$5:C$24,0)</f>
        <v>1</v>
      </c>
      <c r="C345" s="14" t="s">
        <v>55</v>
      </c>
      <c r="D345" s="49">
        <f>SUBTOTAL(3,E$7:E345)</f>
        <v>298</v>
      </c>
      <c r="E345" s="49" t="str">
        <f t="shared" si="17"/>
        <v>GD93WY2DYY67</v>
      </c>
      <c r="F345" s="31" t="s">
        <v>641</v>
      </c>
      <c r="G345" s="16">
        <v>20</v>
      </c>
      <c r="H345" s="38" t="s">
        <v>623</v>
      </c>
      <c r="I345" s="32">
        <v>20</v>
      </c>
      <c r="J345" s="32">
        <v>4</v>
      </c>
      <c r="K345" s="32">
        <f t="shared" si="19"/>
        <v>0.24</v>
      </c>
      <c r="L345" s="17">
        <v>20211102</v>
      </c>
      <c r="M345" s="17">
        <v>20211106</v>
      </c>
      <c r="N345" s="14"/>
      <c r="O345" s="24" t="s">
        <v>147</v>
      </c>
      <c r="P345" s="14">
        <v>20</v>
      </c>
      <c r="Q345" s="14">
        <v>4</v>
      </c>
      <c r="R345" s="14">
        <f t="shared" si="16"/>
        <v>2400</v>
      </c>
      <c r="S345" s="24"/>
      <c r="T345" s="24" t="s">
        <v>147</v>
      </c>
      <c r="U345" s="14">
        <f t="shared" si="18"/>
        <v>0</v>
      </c>
      <c r="V345" s="14"/>
      <c r="W345" s="14"/>
      <c r="X345" s="14"/>
      <c r="Y345" s="14"/>
      <c r="Z345" s="14"/>
      <c r="AA345" s="14"/>
      <c r="AB345" s="14"/>
      <c r="AC345" s="14"/>
    </row>
    <row r="346" customHeight="1" spans="1:29">
      <c r="A346" s="13">
        <f>MATCH(C346,'2021年11月-2022年3月旅行社组织国内游客在厦住宿补助'!C$5:C$39,0)</f>
        <v>1</v>
      </c>
      <c r="B346" s="48">
        <f>MATCH(C346,'2021年11月-2022年3月旅行社组织国内游客在厦住宿补助'!C$5:C$24,0)</f>
        <v>1</v>
      </c>
      <c r="C346" s="14" t="s">
        <v>55</v>
      </c>
      <c r="D346" s="49">
        <f>SUBTOTAL(3,E$7:E346)</f>
        <v>299</v>
      </c>
      <c r="E346" s="49" t="str">
        <f t="shared" si="17"/>
        <v>GD64QTVWNB35</v>
      </c>
      <c r="F346" s="31" t="s">
        <v>642</v>
      </c>
      <c r="G346" s="16">
        <v>22</v>
      </c>
      <c r="H346" s="38" t="s">
        <v>390</v>
      </c>
      <c r="I346" s="32">
        <v>22</v>
      </c>
      <c r="J346" s="32">
        <v>4</v>
      </c>
      <c r="K346" s="32">
        <f t="shared" si="19"/>
        <v>0.264</v>
      </c>
      <c r="L346" s="17">
        <v>20211102</v>
      </c>
      <c r="M346" s="17">
        <v>20211106</v>
      </c>
      <c r="N346" s="14"/>
      <c r="O346" s="24" t="s">
        <v>147</v>
      </c>
      <c r="P346" s="14">
        <v>22</v>
      </c>
      <c r="Q346" s="14">
        <v>4</v>
      </c>
      <c r="R346" s="14">
        <f t="shared" si="16"/>
        <v>2640</v>
      </c>
      <c r="S346" s="24"/>
      <c r="T346" s="24" t="s">
        <v>147</v>
      </c>
      <c r="U346" s="14">
        <f t="shared" si="18"/>
        <v>0</v>
      </c>
      <c r="V346" s="14"/>
      <c r="W346" s="14"/>
      <c r="X346" s="14"/>
      <c r="Y346" s="14"/>
      <c r="Z346" s="14"/>
      <c r="AA346" s="14"/>
      <c r="AB346" s="14"/>
      <c r="AC346" s="14"/>
    </row>
    <row r="347" customHeight="1" spans="1:29">
      <c r="A347" s="13">
        <f>MATCH(C347,'2021年11月-2022年3月旅行社组织国内游客在厦住宿补助'!C$5:C$39,0)</f>
        <v>1</v>
      </c>
      <c r="B347" s="48">
        <f>MATCH(C347,'2021年11月-2022年3月旅行社组织国内游客在厦住宿补助'!C$5:C$24,0)</f>
        <v>1</v>
      </c>
      <c r="C347" s="14" t="s">
        <v>55</v>
      </c>
      <c r="D347" s="49">
        <f>SUBTOTAL(3,E$7:E347)</f>
        <v>300</v>
      </c>
      <c r="E347" s="49" t="str">
        <f t="shared" si="17"/>
        <v>GD98PZLLUB88</v>
      </c>
      <c r="F347" s="31" t="s">
        <v>643</v>
      </c>
      <c r="G347" s="16">
        <v>25</v>
      </c>
      <c r="H347" s="38" t="s">
        <v>623</v>
      </c>
      <c r="I347" s="32">
        <v>25</v>
      </c>
      <c r="J347" s="32">
        <v>4</v>
      </c>
      <c r="K347" s="32">
        <f t="shared" si="19"/>
        <v>0.3</v>
      </c>
      <c r="L347" s="17">
        <v>20211102</v>
      </c>
      <c r="M347" s="17">
        <v>20211106</v>
      </c>
      <c r="N347" s="14" t="s">
        <v>644</v>
      </c>
      <c r="O347" s="24" t="s">
        <v>147</v>
      </c>
      <c r="P347" s="14">
        <v>23</v>
      </c>
      <c r="Q347" s="14">
        <v>4</v>
      </c>
      <c r="R347" s="14">
        <f t="shared" si="16"/>
        <v>2760</v>
      </c>
      <c r="S347" s="24" t="s">
        <v>644</v>
      </c>
      <c r="T347" s="24" t="s">
        <v>147</v>
      </c>
      <c r="U347" s="14">
        <f t="shared" si="18"/>
        <v>240</v>
      </c>
      <c r="V347" s="14"/>
      <c r="W347" s="14"/>
      <c r="X347" s="14"/>
      <c r="Y347" s="14"/>
      <c r="Z347" s="14"/>
      <c r="AA347" s="14"/>
      <c r="AB347" s="14"/>
      <c r="AC347" s="14"/>
    </row>
    <row r="348" customHeight="1" spans="1:29">
      <c r="A348" s="13">
        <f>MATCH(C348,'2021年11月-2022年3月旅行社组织国内游客在厦住宿补助'!C$5:C$39,0)</f>
        <v>1</v>
      </c>
      <c r="B348" s="48">
        <f>MATCH(C348,'2021年11月-2022年3月旅行社组织国内游客在厦住宿补助'!C$5:C$24,0)</f>
        <v>1</v>
      </c>
      <c r="C348" s="14" t="s">
        <v>55</v>
      </c>
      <c r="D348" s="49">
        <f>SUBTOTAL(3,E$7:E348)</f>
        <v>301</v>
      </c>
      <c r="E348" s="49" t="str">
        <f t="shared" si="17"/>
        <v>GD08TYMCGZ38</v>
      </c>
      <c r="F348" s="31" t="s">
        <v>645</v>
      </c>
      <c r="G348" s="16">
        <v>24</v>
      </c>
      <c r="H348" s="38" t="s">
        <v>634</v>
      </c>
      <c r="I348" s="32">
        <v>24</v>
      </c>
      <c r="J348" s="32">
        <v>4</v>
      </c>
      <c r="K348" s="32">
        <f t="shared" si="19"/>
        <v>0.288</v>
      </c>
      <c r="L348" s="17">
        <v>20211102</v>
      </c>
      <c r="M348" s="17">
        <v>20211106</v>
      </c>
      <c r="N348" s="14"/>
      <c r="O348" s="24" t="s">
        <v>147</v>
      </c>
      <c r="P348" s="14">
        <v>24</v>
      </c>
      <c r="Q348" s="14">
        <v>4</v>
      </c>
      <c r="R348" s="14">
        <f t="shared" si="16"/>
        <v>2880</v>
      </c>
      <c r="S348" s="24"/>
      <c r="T348" s="24" t="s">
        <v>147</v>
      </c>
      <c r="U348" s="14">
        <f t="shared" si="18"/>
        <v>0</v>
      </c>
      <c r="V348" s="14"/>
      <c r="W348" s="14"/>
      <c r="X348" s="14"/>
      <c r="Y348" s="14"/>
      <c r="Z348" s="14"/>
      <c r="AA348" s="14"/>
      <c r="AB348" s="14"/>
      <c r="AC348" s="14"/>
    </row>
    <row r="349" customHeight="1" spans="1:29">
      <c r="A349" s="13">
        <f>MATCH(C349,'2021年11月-2022年3月旅行社组织国内游客在厦住宿补助'!C$5:C$39,0)</f>
        <v>1</v>
      </c>
      <c r="B349" s="48">
        <f>MATCH(C349,'2021年11月-2022年3月旅行社组织国内游客在厦住宿补助'!C$5:C$24,0)</f>
        <v>1</v>
      </c>
      <c r="C349" s="14" t="s">
        <v>55</v>
      </c>
      <c r="D349" s="49">
        <f>SUBTOTAL(3,E$7:E349)</f>
        <v>302</v>
      </c>
      <c r="E349" s="49" t="str">
        <f t="shared" si="17"/>
        <v>GD58UZ9V4X50</v>
      </c>
      <c r="F349" s="31" t="s">
        <v>646</v>
      </c>
      <c r="G349" s="16">
        <v>29</v>
      </c>
      <c r="H349" s="38" t="s">
        <v>275</v>
      </c>
      <c r="I349" s="32">
        <v>29</v>
      </c>
      <c r="J349" s="32">
        <v>4</v>
      </c>
      <c r="K349" s="32">
        <f t="shared" si="19"/>
        <v>0.348</v>
      </c>
      <c r="L349" s="17">
        <v>20211102</v>
      </c>
      <c r="M349" s="17">
        <v>20211106</v>
      </c>
      <c r="N349" s="14"/>
      <c r="O349" s="24" t="s">
        <v>147</v>
      </c>
      <c r="P349" s="14">
        <v>29</v>
      </c>
      <c r="Q349" s="14">
        <v>4</v>
      </c>
      <c r="R349" s="14">
        <f t="shared" si="16"/>
        <v>3480</v>
      </c>
      <c r="S349" s="24"/>
      <c r="T349" s="24" t="s">
        <v>147</v>
      </c>
      <c r="U349" s="14">
        <f t="shared" si="18"/>
        <v>0</v>
      </c>
      <c r="V349" s="14"/>
      <c r="W349" s="14"/>
      <c r="X349" s="14"/>
      <c r="Y349" s="14"/>
      <c r="Z349" s="14"/>
      <c r="AA349" s="14"/>
      <c r="AB349" s="14"/>
      <c r="AC349" s="14"/>
    </row>
    <row r="350" customHeight="1" spans="1:29">
      <c r="A350" s="13">
        <f>MATCH(C350,'2021年11月-2022年3月旅行社组织国内游客在厦住宿补助'!C$5:C$39,0)</f>
        <v>1</v>
      </c>
      <c r="B350" s="48">
        <f>MATCH(C350,'2021年11月-2022年3月旅行社组织国内游客在厦住宿补助'!C$5:C$24,0)</f>
        <v>1</v>
      </c>
      <c r="C350" s="14" t="s">
        <v>55</v>
      </c>
      <c r="D350" s="49">
        <f>SUBTOTAL(3,E$7:E350)</f>
        <v>303</v>
      </c>
      <c r="E350" s="49" t="str">
        <f t="shared" si="17"/>
        <v>GD268ZOFLF57</v>
      </c>
      <c r="F350" s="31" t="s">
        <v>647</v>
      </c>
      <c r="G350" s="16">
        <v>17</v>
      </c>
      <c r="H350" s="38" t="s">
        <v>390</v>
      </c>
      <c r="I350" s="32">
        <v>17</v>
      </c>
      <c r="J350" s="32">
        <v>4</v>
      </c>
      <c r="K350" s="32">
        <f t="shared" si="19"/>
        <v>0.204</v>
      </c>
      <c r="L350" s="17">
        <v>20211103</v>
      </c>
      <c r="M350" s="17">
        <v>20211107</v>
      </c>
      <c r="N350" s="14"/>
      <c r="O350" s="24" t="s">
        <v>147</v>
      </c>
      <c r="P350" s="14">
        <v>17</v>
      </c>
      <c r="Q350" s="14">
        <v>4</v>
      </c>
      <c r="R350" s="14">
        <f t="shared" si="16"/>
        <v>2040</v>
      </c>
      <c r="S350" s="24"/>
      <c r="T350" s="24" t="s">
        <v>147</v>
      </c>
      <c r="U350" s="14">
        <f t="shared" si="18"/>
        <v>0</v>
      </c>
      <c r="V350" s="14"/>
      <c r="W350" s="14"/>
      <c r="X350" s="14"/>
      <c r="Y350" s="14"/>
      <c r="Z350" s="14"/>
      <c r="AA350" s="14"/>
      <c r="AB350" s="14"/>
      <c r="AC350" s="14"/>
    </row>
    <row r="351" customHeight="1" spans="1:29">
      <c r="A351" s="13">
        <f>MATCH(C351,'2021年11月-2022年3月旅行社组织国内游客在厦住宿补助'!C$5:C$39,0)</f>
        <v>1</v>
      </c>
      <c r="B351" s="48">
        <f>MATCH(C351,'2021年11月-2022年3月旅行社组织国内游客在厦住宿补助'!C$5:C$24,0)</f>
        <v>1</v>
      </c>
      <c r="C351" s="14" t="s">
        <v>55</v>
      </c>
      <c r="D351" s="49">
        <f>SUBTOTAL(3,E$7:E351)</f>
        <v>304</v>
      </c>
      <c r="E351" s="49" t="str">
        <f t="shared" si="17"/>
        <v>GD84DWAK5X67</v>
      </c>
      <c r="F351" s="31" t="s">
        <v>648</v>
      </c>
      <c r="G351" s="16">
        <v>10</v>
      </c>
      <c r="H351" s="38" t="s">
        <v>634</v>
      </c>
      <c r="I351" s="32">
        <v>10</v>
      </c>
      <c r="J351" s="32">
        <v>4</v>
      </c>
      <c r="K351" s="32">
        <f t="shared" si="19"/>
        <v>0.12</v>
      </c>
      <c r="L351" s="17">
        <v>20211103</v>
      </c>
      <c r="M351" s="17">
        <v>20211107</v>
      </c>
      <c r="N351" s="14"/>
      <c r="O351" s="24" t="s">
        <v>147</v>
      </c>
      <c r="P351" s="14">
        <v>10</v>
      </c>
      <c r="Q351" s="14">
        <v>4</v>
      </c>
      <c r="R351" s="14">
        <f t="shared" si="16"/>
        <v>1200</v>
      </c>
      <c r="S351" s="24"/>
      <c r="T351" s="24" t="s">
        <v>147</v>
      </c>
      <c r="U351" s="14">
        <f t="shared" si="18"/>
        <v>0</v>
      </c>
      <c r="V351" s="14"/>
      <c r="W351" s="14"/>
      <c r="X351" s="14"/>
      <c r="Y351" s="14"/>
      <c r="Z351" s="14"/>
      <c r="AA351" s="14"/>
      <c r="AB351" s="14"/>
      <c r="AC351" s="14"/>
    </row>
    <row r="352" customHeight="1" spans="1:29">
      <c r="A352" s="13">
        <f>MATCH(C352,'2021年11月-2022年3月旅行社组织国内游客在厦住宿补助'!C$5:C$39,0)</f>
        <v>1</v>
      </c>
      <c r="B352" s="48">
        <f>MATCH(C352,'2021年11月-2022年3月旅行社组织国内游客在厦住宿补助'!C$5:C$24,0)</f>
        <v>1</v>
      </c>
      <c r="C352" s="14" t="s">
        <v>55</v>
      </c>
      <c r="D352" s="49">
        <f>SUBTOTAL(3,E$7:E352)</f>
        <v>305</v>
      </c>
      <c r="E352" s="49" t="str">
        <f t="shared" si="17"/>
        <v>GD12B24TE520</v>
      </c>
      <c r="F352" s="31" t="s">
        <v>649</v>
      </c>
      <c r="G352" s="16">
        <v>24</v>
      </c>
      <c r="H352" s="38" t="s">
        <v>634</v>
      </c>
      <c r="I352" s="32">
        <v>24</v>
      </c>
      <c r="J352" s="32">
        <v>5</v>
      </c>
      <c r="K352" s="32">
        <f t="shared" si="19"/>
        <v>0.288</v>
      </c>
      <c r="L352" s="17">
        <v>20211104</v>
      </c>
      <c r="M352" s="17" t="s">
        <v>650</v>
      </c>
      <c r="N352" s="14"/>
      <c r="O352" s="24" t="s">
        <v>147</v>
      </c>
      <c r="P352" s="14">
        <v>24</v>
      </c>
      <c r="Q352" s="14">
        <v>5</v>
      </c>
      <c r="R352" s="14">
        <f t="shared" si="16"/>
        <v>2880</v>
      </c>
      <c r="S352" s="24"/>
      <c r="T352" s="24" t="s">
        <v>147</v>
      </c>
      <c r="U352" s="14">
        <f t="shared" si="18"/>
        <v>0</v>
      </c>
      <c r="V352" s="14"/>
      <c r="W352" s="14"/>
      <c r="X352" s="14"/>
      <c r="Y352" s="14"/>
      <c r="Z352" s="14"/>
      <c r="AA352" s="14"/>
      <c r="AB352" s="14"/>
      <c r="AC352" s="14"/>
    </row>
    <row r="353" customHeight="1" spans="1:29">
      <c r="A353" s="13">
        <f>MATCH(C353,'2021年11月-2022年3月旅行社组织国内游客在厦住宿补助'!C$5:C$39,0)</f>
        <v>1</v>
      </c>
      <c r="B353" s="48">
        <f>MATCH(C353,'2021年11月-2022年3月旅行社组织国内游客在厦住宿补助'!C$5:C$24,0)</f>
        <v>1</v>
      </c>
      <c r="C353" s="14" t="s">
        <v>55</v>
      </c>
      <c r="D353" s="49">
        <f>SUBTOTAL(3,E$7:E353)</f>
        <v>306</v>
      </c>
      <c r="E353" s="49" t="str">
        <f t="shared" si="17"/>
        <v>GD35VG5YAY51</v>
      </c>
      <c r="F353" s="31" t="s">
        <v>651</v>
      </c>
      <c r="G353" s="16">
        <v>17</v>
      </c>
      <c r="H353" s="38" t="s">
        <v>634</v>
      </c>
      <c r="I353" s="32">
        <v>17</v>
      </c>
      <c r="J353" s="32">
        <v>4</v>
      </c>
      <c r="K353" s="32">
        <f t="shared" si="19"/>
        <v>0.204</v>
      </c>
      <c r="L353" s="17">
        <v>20211106</v>
      </c>
      <c r="M353" s="17" t="s">
        <v>652</v>
      </c>
      <c r="N353" s="14"/>
      <c r="O353" s="24" t="s">
        <v>147</v>
      </c>
      <c r="P353" s="14">
        <v>17</v>
      </c>
      <c r="Q353" s="14">
        <v>4</v>
      </c>
      <c r="R353" s="14">
        <f t="shared" si="16"/>
        <v>2040</v>
      </c>
      <c r="S353" s="24"/>
      <c r="T353" s="24" t="s">
        <v>147</v>
      </c>
      <c r="U353" s="14">
        <f t="shared" si="18"/>
        <v>0</v>
      </c>
      <c r="V353" s="14"/>
      <c r="W353" s="14"/>
      <c r="X353" s="14"/>
      <c r="Y353" s="14"/>
      <c r="Z353" s="14"/>
      <c r="AA353" s="14"/>
      <c r="AB353" s="14"/>
      <c r="AC353" s="14"/>
    </row>
    <row r="354" customHeight="1" spans="1:29">
      <c r="A354" s="13">
        <f>MATCH(C354,'2021年11月-2022年3月旅行社组织国内游客在厦住宿补助'!C$5:C$39,0)</f>
        <v>1</v>
      </c>
      <c r="B354" s="48">
        <f>MATCH(C354,'2021年11月-2022年3月旅行社组织国内游客在厦住宿补助'!C$5:C$24,0)</f>
        <v>1</v>
      </c>
      <c r="C354" s="14" t="s">
        <v>55</v>
      </c>
      <c r="D354" s="49">
        <f>SUBTOTAL(3,E$7:E354)</f>
        <v>307</v>
      </c>
      <c r="E354" s="49" t="str">
        <f t="shared" si="17"/>
        <v>GD7596P2V726</v>
      </c>
      <c r="F354" s="31" t="s">
        <v>653</v>
      </c>
      <c r="G354" s="16">
        <v>20</v>
      </c>
      <c r="H354" s="38" t="s">
        <v>654</v>
      </c>
      <c r="I354" s="32">
        <v>20</v>
      </c>
      <c r="J354" s="32">
        <v>4</v>
      </c>
      <c r="K354" s="32">
        <f t="shared" si="19"/>
        <v>0.24</v>
      </c>
      <c r="L354" s="17">
        <v>20211106</v>
      </c>
      <c r="M354" s="17" t="s">
        <v>652</v>
      </c>
      <c r="N354" s="14"/>
      <c r="O354" s="24" t="s">
        <v>147</v>
      </c>
      <c r="P354" s="14">
        <v>20</v>
      </c>
      <c r="Q354" s="14">
        <v>4</v>
      </c>
      <c r="R354" s="14">
        <f t="shared" si="16"/>
        <v>2400</v>
      </c>
      <c r="S354" s="24"/>
      <c r="T354" s="24" t="s">
        <v>147</v>
      </c>
      <c r="U354" s="14">
        <f t="shared" si="18"/>
        <v>0</v>
      </c>
      <c r="V354" s="14"/>
      <c r="W354" s="14"/>
      <c r="X354" s="14"/>
      <c r="Y354" s="14"/>
      <c r="Z354" s="14"/>
      <c r="AA354" s="14"/>
      <c r="AB354" s="14"/>
      <c r="AC354" s="14"/>
    </row>
    <row r="355" customHeight="1" spans="1:29">
      <c r="A355" s="13">
        <f>MATCH(C355,'2021年11月-2022年3月旅行社组织国内游客在厦住宿补助'!C$5:C$39,0)</f>
        <v>1</v>
      </c>
      <c r="B355" s="48">
        <f>MATCH(C355,'2021年11月-2022年3月旅行社组织国内游客在厦住宿补助'!C$5:C$24,0)</f>
        <v>1</v>
      </c>
      <c r="C355" s="14" t="s">
        <v>55</v>
      </c>
      <c r="D355" s="49">
        <f>SUBTOTAL(3,E$7:E355)</f>
        <v>308</v>
      </c>
      <c r="E355" s="49" t="str">
        <f t="shared" si="17"/>
        <v>GD32BCDEPG32</v>
      </c>
      <c r="F355" s="31" t="s">
        <v>655</v>
      </c>
      <c r="G355" s="16">
        <v>23</v>
      </c>
      <c r="H355" s="38" t="s">
        <v>275</v>
      </c>
      <c r="I355" s="32">
        <v>23</v>
      </c>
      <c r="J355" s="32">
        <v>5</v>
      </c>
      <c r="K355" s="32">
        <f t="shared" si="19"/>
        <v>0.276</v>
      </c>
      <c r="L355" s="17">
        <v>20211107</v>
      </c>
      <c r="M355" s="17">
        <v>20211112</v>
      </c>
      <c r="N355" s="14"/>
      <c r="O355" s="24" t="s">
        <v>147</v>
      </c>
      <c r="P355" s="14">
        <v>23</v>
      </c>
      <c r="Q355" s="14">
        <v>5</v>
      </c>
      <c r="R355" s="14">
        <f t="shared" si="16"/>
        <v>2760</v>
      </c>
      <c r="S355" s="24"/>
      <c r="T355" s="24" t="s">
        <v>147</v>
      </c>
      <c r="U355" s="14">
        <f t="shared" si="18"/>
        <v>0</v>
      </c>
      <c r="V355" s="14"/>
      <c r="W355" s="14"/>
      <c r="X355" s="14"/>
      <c r="Y355" s="14"/>
      <c r="Z355" s="14"/>
      <c r="AA355" s="14"/>
      <c r="AB355" s="14"/>
      <c r="AC355" s="14"/>
    </row>
    <row r="356" customHeight="1" spans="1:29">
      <c r="A356" s="13">
        <f>MATCH(C356,'2021年11月-2022年3月旅行社组织国内游客在厦住宿补助'!C$5:C$39,0)</f>
        <v>1</v>
      </c>
      <c r="B356" s="48">
        <f>MATCH(C356,'2021年11月-2022年3月旅行社组织国内游客在厦住宿补助'!C$5:C$24,0)</f>
        <v>1</v>
      </c>
      <c r="C356" s="14" t="s">
        <v>55</v>
      </c>
      <c r="D356" s="49">
        <f>SUBTOTAL(3,E$7:E356)</f>
        <v>309</v>
      </c>
      <c r="E356" s="49" t="str">
        <f t="shared" si="17"/>
        <v>GD58UNOUX812</v>
      </c>
      <c r="F356" s="31" t="s">
        <v>656</v>
      </c>
      <c r="G356" s="16">
        <v>28</v>
      </c>
      <c r="H356" s="38" t="s">
        <v>623</v>
      </c>
      <c r="I356" s="32">
        <v>28</v>
      </c>
      <c r="J356" s="32">
        <v>5</v>
      </c>
      <c r="K356" s="32">
        <f t="shared" si="19"/>
        <v>0.336</v>
      </c>
      <c r="L356" s="17">
        <v>20211107</v>
      </c>
      <c r="M356" s="17">
        <v>20211112</v>
      </c>
      <c r="N356" s="14"/>
      <c r="O356" s="24" t="s">
        <v>147</v>
      </c>
      <c r="P356" s="14">
        <v>28</v>
      </c>
      <c r="Q356" s="14">
        <v>5</v>
      </c>
      <c r="R356" s="14">
        <f t="shared" si="16"/>
        <v>3360</v>
      </c>
      <c r="S356" s="24"/>
      <c r="T356" s="24" t="s">
        <v>147</v>
      </c>
      <c r="U356" s="14">
        <f t="shared" si="18"/>
        <v>0</v>
      </c>
      <c r="V356" s="14"/>
      <c r="W356" s="14"/>
      <c r="X356" s="14"/>
      <c r="Y356" s="14"/>
      <c r="Z356" s="14"/>
      <c r="AA356" s="14"/>
      <c r="AB356" s="14"/>
      <c r="AC356" s="14"/>
    </row>
    <row r="357" customHeight="1" spans="1:29">
      <c r="A357" s="13">
        <f>MATCH(C357,'2021年11月-2022年3月旅行社组织国内游客在厦住宿补助'!C$5:C$39,0)</f>
        <v>1</v>
      </c>
      <c r="B357" s="48">
        <f>MATCH(C357,'2021年11月-2022年3月旅行社组织国内游客在厦住宿补助'!C$5:C$24,0)</f>
        <v>1</v>
      </c>
      <c r="C357" s="14" t="s">
        <v>55</v>
      </c>
      <c r="D357" s="49">
        <f>SUBTOTAL(3,E$7:E357)</f>
        <v>310</v>
      </c>
      <c r="E357" s="49" t="str">
        <f t="shared" si="17"/>
        <v>GD9391RQGH13</v>
      </c>
      <c r="F357" s="31" t="s">
        <v>657</v>
      </c>
      <c r="G357" s="16">
        <v>10</v>
      </c>
      <c r="H357" s="38" t="s">
        <v>623</v>
      </c>
      <c r="I357" s="32">
        <v>10</v>
      </c>
      <c r="J357" s="32">
        <v>5</v>
      </c>
      <c r="K357" s="32">
        <f t="shared" si="19"/>
        <v>0.12</v>
      </c>
      <c r="L357" s="17">
        <v>20211107</v>
      </c>
      <c r="M357" s="17">
        <v>20211112</v>
      </c>
      <c r="N357" s="14"/>
      <c r="O357" s="24" t="s">
        <v>147</v>
      </c>
      <c r="P357" s="14">
        <v>10</v>
      </c>
      <c r="Q357" s="14">
        <v>5</v>
      </c>
      <c r="R357" s="14">
        <f t="shared" si="16"/>
        <v>1200</v>
      </c>
      <c r="S357" s="24"/>
      <c r="T357" s="24" t="s">
        <v>147</v>
      </c>
      <c r="U357" s="14">
        <f t="shared" si="18"/>
        <v>0</v>
      </c>
      <c r="V357" s="14"/>
      <c r="W357" s="14"/>
      <c r="X357" s="14"/>
      <c r="Y357" s="14"/>
      <c r="Z357" s="14"/>
      <c r="AA357" s="14"/>
      <c r="AB357" s="14"/>
      <c r="AC357" s="14"/>
    </row>
    <row r="358" customHeight="1" spans="1:29">
      <c r="A358" s="13">
        <f>MATCH(C358,'2021年11月-2022年3月旅行社组织国内游客在厦住宿补助'!C$5:C$39,0)</f>
        <v>1</v>
      </c>
      <c r="B358" s="48">
        <f>MATCH(C358,'2021年11月-2022年3月旅行社组织国内游客在厦住宿补助'!C$5:C$24,0)</f>
        <v>1</v>
      </c>
      <c r="C358" s="14" t="s">
        <v>55</v>
      </c>
      <c r="D358" s="49">
        <f>SUBTOTAL(3,E$7:E358)</f>
        <v>311</v>
      </c>
      <c r="E358" s="49" t="str">
        <f t="shared" si="17"/>
        <v>GD21S1LQZL81</v>
      </c>
      <c r="F358" s="31" t="s">
        <v>658</v>
      </c>
      <c r="G358" s="16">
        <v>28</v>
      </c>
      <c r="H358" s="38" t="s">
        <v>275</v>
      </c>
      <c r="I358" s="32">
        <v>28</v>
      </c>
      <c r="J358" s="32">
        <v>4</v>
      </c>
      <c r="K358" s="32">
        <f t="shared" si="19"/>
        <v>0.336</v>
      </c>
      <c r="L358" s="17">
        <v>20211107</v>
      </c>
      <c r="M358" s="17" t="s">
        <v>659</v>
      </c>
      <c r="N358" s="14"/>
      <c r="O358" s="24" t="s">
        <v>147</v>
      </c>
      <c r="P358" s="14">
        <v>28</v>
      </c>
      <c r="Q358" s="14">
        <v>4</v>
      </c>
      <c r="R358" s="14">
        <f t="shared" si="16"/>
        <v>3360</v>
      </c>
      <c r="S358" s="24"/>
      <c r="T358" s="24" t="s">
        <v>147</v>
      </c>
      <c r="U358" s="14">
        <f t="shared" si="18"/>
        <v>0</v>
      </c>
      <c r="V358" s="14"/>
      <c r="W358" s="14"/>
      <c r="X358" s="14"/>
      <c r="Y358" s="14"/>
      <c r="Z358" s="14"/>
      <c r="AA358" s="14"/>
      <c r="AB358" s="14"/>
      <c r="AC358" s="14"/>
    </row>
    <row r="359" customHeight="1" spans="1:29">
      <c r="A359" s="13">
        <f>MATCH(C359,'2021年11月-2022年3月旅行社组织国内游客在厦住宿补助'!C$5:C$39,0)</f>
        <v>1</v>
      </c>
      <c r="B359" s="48">
        <f>MATCH(C359,'2021年11月-2022年3月旅行社组织国内游客在厦住宿补助'!C$5:C$24,0)</f>
        <v>1</v>
      </c>
      <c r="C359" s="14" t="s">
        <v>55</v>
      </c>
      <c r="D359" s="49">
        <f>SUBTOTAL(3,E$7:E359)</f>
        <v>312</v>
      </c>
      <c r="E359" s="49" t="str">
        <f t="shared" si="17"/>
        <v>GD14R6N8TG32</v>
      </c>
      <c r="F359" s="31" t="s">
        <v>660</v>
      </c>
      <c r="G359" s="16">
        <v>29</v>
      </c>
      <c r="H359" s="38" t="s">
        <v>275</v>
      </c>
      <c r="I359" s="32">
        <v>29</v>
      </c>
      <c r="J359" s="32">
        <v>4</v>
      </c>
      <c r="K359" s="32">
        <f t="shared" si="19"/>
        <v>0.348</v>
      </c>
      <c r="L359" s="17">
        <v>20211107</v>
      </c>
      <c r="M359" s="17" t="s">
        <v>659</v>
      </c>
      <c r="N359" s="14"/>
      <c r="O359" s="24" t="s">
        <v>147</v>
      </c>
      <c r="P359" s="14">
        <v>29</v>
      </c>
      <c r="Q359" s="14">
        <v>4</v>
      </c>
      <c r="R359" s="14">
        <f t="shared" si="16"/>
        <v>3480</v>
      </c>
      <c r="S359" s="24"/>
      <c r="T359" s="24" t="s">
        <v>147</v>
      </c>
      <c r="U359" s="14">
        <f t="shared" si="18"/>
        <v>0</v>
      </c>
      <c r="V359" s="14"/>
      <c r="W359" s="14"/>
      <c r="X359" s="14"/>
      <c r="Y359" s="14"/>
      <c r="Z359" s="14"/>
      <c r="AA359" s="14"/>
      <c r="AB359" s="14"/>
      <c r="AC359" s="14"/>
    </row>
    <row r="360" customHeight="1" spans="1:29">
      <c r="A360" s="13">
        <f>MATCH(C360,'2021年11月-2022年3月旅行社组织国内游客在厦住宿补助'!C$5:C$39,0)</f>
        <v>1</v>
      </c>
      <c r="B360" s="48">
        <f>MATCH(C360,'2021年11月-2022年3月旅行社组织国内游客在厦住宿补助'!C$5:C$24,0)</f>
        <v>1</v>
      </c>
      <c r="C360" s="14" t="s">
        <v>55</v>
      </c>
      <c r="D360" s="49">
        <f>SUBTOTAL(3,E$7:E360)</f>
        <v>313</v>
      </c>
      <c r="E360" s="49" t="str">
        <f t="shared" si="17"/>
        <v>GD801TGECT93</v>
      </c>
      <c r="F360" s="31" t="s">
        <v>661</v>
      </c>
      <c r="G360" s="16">
        <v>25</v>
      </c>
      <c r="H360" s="38" t="s">
        <v>275</v>
      </c>
      <c r="I360" s="32">
        <v>25</v>
      </c>
      <c r="J360" s="32">
        <v>4</v>
      </c>
      <c r="K360" s="32">
        <f t="shared" si="19"/>
        <v>0.3</v>
      </c>
      <c r="L360" s="17">
        <v>20211107</v>
      </c>
      <c r="M360" s="17" t="s">
        <v>659</v>
      </c>
      <c r="N360" s="14"/>
      <c r="O360" s="24" t="s">
        <v>147</v>
      </c>
      <c r="P360" s="14">
        <v>25</v>
      </c>
      <c r="Q360" s="14">
        <v>4</v>
      </c>
      <c r="R360" s="14">
        <f t="shared" si="16"/>
        <v>3000</v>
      </c>
      <c r="S360" s="24"/>
      <c r="T360" s="24" t="s">
        <v>147</v>
      </c>
      <c r="U360" s="14">
        <f t="shared" si="18"/>
        <v>0</v>
      </c>
      <c r="V360" s="14"/>
      <c r="W360" s="14"/>
      <c r="X360" s="14"/>
      <c r="Y360" s="14"/>
      <c r="Z360" s="14"/>
      <c r="AA360" s="14"/>
      <c r="AB360" s="14"/>
      <c r="AC360" s="14"/>
    </row>
    <row r="361" customHeight="1" spans="1:29">
      <c r="A361" s="13">
        <f>MATCH(C361,'2021年11月-2022年3月旅行社组织国内游客在厦住宿补助'!C$5:C$39,0)</f>
        <v>1</v>
      </c>
      <c r="B361" s="48">
        <f>MATCH(C361,'2021年11月-2022年3月旅行社组织国内游客在厦住宿补助'!C$5:C$24,0)</f>
        <v>1</v>
      </c>
      <c r="C361" s="14" t="s">
        <v>55</v>
      </c>
      <c r="D361" s="49">
        <f>SUBTOTAL(3,E$7:E361)</f>
        <v>314</v>
      </c>
      <c r="E361" s="49" t="str">
        <f t="shared" si="17"/>
        <v>GD69VYMGEG28</v>
      </c>
      <c r="F361" s="31" t="s">
        <v>662</v>
      </c>
      <c r="G361" s="16">
        <v>22</v>
      </c>
      <c r="H361" s="38" t="s">
        <v>623</v>
      </c>
      <c r="I361" s="32">
        <v>22</v>
      </c>
      <c r="J361" s="32">
        <v>4</v>
      </c>
      <c r="K361" s="32">
        <f t="shared" si="19"/>
        <v>0.264</v>
      </c>
      <c r="L361" s="17">
        <v>20211107</v>
      </c>
      <c r="M361" s="17" t="s">
        <v>659</v>
      </c>
      <c r="N361" s="14"/>
      <c r="O361" s="24" t="s">
        <v>147</v>
      </c>
      <c r="P361" s="14">
        <v>22</v>
      </c>
      <c r="Q361" s="14">
        <v>4</v>
      </c>
      <c r="R361" s="14">
        <f t="shared" si="16"/>
        <v>2640</v>
      </c>
      <c r="S361" s="24"/>
      <c r="T361" s="24" t="s">
        <v>147</v>
      </c>
      <c r="U361" s="14">
        <f t="shared" si="18"/>
        <v>0</v>
      </c>
      <c r="V361" s="14"/>
      <c r="W361" s="14"/>
      <c r="X361" s="14"/>
      <c r="Y361" s="14"/>
      <c r="Z361" s="14"/>
      <c r="AA361" s="14"/>
      <c r="AB361" s="14"/>
      <c r="AC361" s="14"/>
    </row>
    <row r="362" customHeight="1" spans="1:29">
      <c r="A362" s="13">
        <f>MATCH(C362,'2021年11月-2022年3月旅行社组织国内游客在厦住宿补助'!C$5:C$39,0)</f>
        <v>1</v>
      </c>
      <c r="B362" s="48">
        <f>MATCH(C362,'2021年11月-2022年3月旅行社组织国内游客在厦住宿补助'!C$5:C$24,0)</f>
        <v>1</v>
      </c>
      <c r="C362" s="14" t="s">
        <v>55</v>
      </c>
      <c r="D362" s="49">
        <f>SUBTOTAL(3,E$7:E362)</f>
        <v>315</v>
      </c>
      <c r="E362" s="49" t="str">
        <f t="shared" si="17"/>
        <v>GD53POM31612</v>
      </c>
      <c r="F362" s="31" t="s">
        <v>663</v>
      </c>
      <c r="G362" s="16">
        <v>17</v>
      </c>
      <c r="H362" s="38" t="s">
        <v>275</v>
      </c>
      <c r="I362" s="32">
        <v>17</v>
      </c>
      <c r="J362" s="32">
        <v>4</v>
      </c>
      <c r="K362" s="32">
        <f t="shared" si="19"/>
        <v>0.204</v>
      </c>
      <c r="L362" s="17">
        <v>20211107</v>
      </c>
      <c r="M362" s="17" t="s">
        <v>659</v>
      </c>
      <c r="N362" s="14" t="s">
        <v>664</v>
      </c>
      <c r="O362" s="24" t="s">
        <v>147</v>
      </c>
      <c r="P362" s="14">
        <v>16</v>
      </c>
      <c r="Q362" s="14">
        <v>4</v>
      </c>
      <c r="R362" s="14">
        <f t="shared" si="16"/>
        <v>1920</v>
      </c>
      <c r="S362" s="24" t="s">
        <v>664</v>
      </c>
      <c r="T362" s="24" t="s">
        <v>147</v>
      </c>
      <c r="U362" s="14">
        <f t="shared" si="18"/>
        <v>120</v>
      </c>
      <c r="V362" s="14"/>
      <c r="W362" s="14"/>
      <c r="X362" s="14"/>
      <c r="Y362" s="14"/>
      <c r="Z362" s="14"/>
      <c r="AA362" s="14"/>
      <c r="AB362" s="14"/>
      <c r="AC362" s="14"/>
    </row>
    <row r="363" customHeight="1" spans="1:29">
      <c r="A363" s="13">
        <f>MATCH(C363,'2021年11月-2022年3月旅行社组织国内游客在厦住宿补助'!C$5:C$39,0)</f>
        <v>1</v>
      </c>
      <c r="B363" s="48">
        <f>MATCH(C363,'2021年11月-2022年3月旅行社组织国内游客在厦住宿补助'!C$5:C$24,0)</f>
        <v>1</v>
      </c>
      <c r="C363" s="14" t="s">
        <v>55</v>
      </c>
      <c r="D363" s="49">
        <f>SUBTOTAL(3,E$7:E363)</f>
        <v>316</v>
      </c>
      <c r="E363" s="49" t="str">
        <f t="shared" si="17"/>
        <v>GD46WTPCZA70</v>
      </c>
      <c r="F363" s="31" t="s">
        <v>665</v>
      </c>
      <c r="G363" s="16">
        <v>25</v>
      </c>
      <c r="H363" s="38" t="s">
        <v>654</v>
      </c>
      <c r="I363" s="32">
        <v>25</v>
      </c>
      <c r="J363" s="32">
        <v>4</v>
      </c>
      <c r="K363" s="32">
        <f t="shared" si="19"/>
        <v>0.3</v>
      </c>
      <c r="L363" s="17">
        <v>20211108</v>
      </c>
      <c r="M363" s="17">
        <v>20211112</v>
      </c>
      <c r="N363" s="14"/>
      <c r="O363" s="24" t="s">
        <v>147</v>
      </c>
      <c r="P363" s="14">
        <v>25</v>
      </c>
      <c r="Q363" s="14">
        <v>4</v>
      </c>
      <c r="R363" s="14">
        <f t="shared" si="16"/>
        <v>3000</v>
      </c>
      <c r="S363" s="24"/>
      <c r="T363" s="24" t="s">
        <v>147</v>
      </c>
      <c r="U363" s="14">
        <f t="shared" si="18"/>
        <v>0</v>
      </c>
      <c r="V363" s="14"/>
      <c r="W363" s="14"/>
      <c r="X363" s="14"/>
      <c r="Y363" s="14"/>
      <c r="Z363" s="14"/>
      <c r="AA363" s="14"/>
      <c r="AB363" s="14"/>
      <c r="AC363" s="14"/>
    </row>
    <row r="364" customHeight="1" spans="1:29">
      <c r="A364" s="13">
        <f>MATCH(C364,'2021年11月-2022年3月旅行社组织国内游客在厦住宿补助'!C$5:C$39,0)</f>
        <v>1</v>
      </c>
      <c r="B364" s="48">
        <f>MATCH(C364,'2021年11月-2022年3月旅行社组织国内游客在厦住宿补助'!C$5:C$24,0)</f>
        <v>1</v>
      </c>
      <c r="C364" s="14" t="s">
        <v>55</v>
      </c>
      <c r="D364" s="49">
        <f>SUBTOTAL(3,E$7:E364)</f>
        <v>317</v>
      </c>
      <c r="E364" s="49" t="str">
        <f t="shared" si="17"/>
        <v>GD20669BO873</v>
      </c>
      <c r="F364" s="31" t="s">
        <v>666</v>
      </c>
      <c r="G364" s="16">
        <v>5</v>
      </c>
      <c r="H364" s="38" t="s">
        <v>390</v>
      </c>
      <c r="I364" s="32">
        <v>5</v>
      </c>
      <c r="J364" s="32">
        <v>5</v>
      </c>
      <c r="K364" s="32">
        <f t="shared" si="19"/>
        <v>0.06</v>
      </c>
      <c r="L364" s="17">
        <v>20211108</v>
      </c>
      <c r="M364" s="17">
        <v>20211113</v>
      </c>
      <c r="N364" s="14"/>
      <c r="O364" s="24" t="s">
        <v>147</v>
      </c>
      <c r="P364" s="14">
        <v>5</v>
      </c>
      <c r="Q364" s="14">
        <v>5</v>
      </c>
      <c r="R364" s="14">
        <f t="shared" si="16"/>
        <v>600</v>
      </c>
      <c r="S364" s="24"/>
      <c r="T364" s="24" t="s">
        <v>147</v>
      </c>
      <c r="U364" s="14">
        <f t="shared" si="18"/>
        <v>0</v>
      </c>
      <c r="V364" s="14"/>
      <c r="W364" s="14"/>
      <c r="X364" s="14"/>
      <c r="Y364" s="14"/>
      <c r="Z364" s="14"/>
      <c r="AA364" s="14"/>
      <c r="AB364" s="14"/>
      <c r="AC364" s="14"/>
    </row>
    <row r="365" customHeight="1" spans="1:29">
      <c r="A365" s="13">
        <f>MATCH(C365,'2021年11月-2022年3月旅行社组织国内游客在厦住宿补助'!C$5:C$39,0)</f>
        <v>1</v>
      </c>
      <c r="B365" s="48">
        <f>MATCH(C365,'2021年11月-2022年3月旅行社组织国内游客在厦住宿补助'!C$5:C$24,0)</f>
        <v>1</v>
      </c>
      <c r="C365" s="14" t="s">
        <v>55</v>
      </c>
      <c r="D365" s="49">
        <f>SUBTOTAL(3,E$7:E365)</f>
        <v>318</v>
      </c>
      <c r="E365" s="49" t="str">
        <f t="shared" si="17"/>
        <v>GD84R9B4QN85</v>
      </c>
      <c r="F365" s="31" t="s">
        <v>667</v>
      </c>
      <c r="G365" s="16">
        <v>29</v>
      </c>
      <c r="H365" s="38" t="s">
        <v>390</v>
      </c>
      <c r="I365" s="32">
        <v>29</v>
      </c>
      <c r="J365" s="32">
        <v>4</v>
      </c>
      <c r="K365" s="32">
        <f t="shared" si="19"/>
        <v>0.348</v>
      </c>
      <c r="L365" s="17">
        <v>20211108</v>
      </c>
      <c r="M365" s="17">
        <v>20211112</v>
      </c>
      <c r="N365" s="14"/>
      <c r="O365" s="24" t="s">
        <v>147</v>
      </c>
      <c r="P365" s="14">
        <v>29</v>
      </c>
      <c r="Q365" s="14">
        <v>4</v>
      </c>
      <c r="R365" s="14">
        <f t="shared" si="16"/>
        <v>3480</v>
      </c>
      <c r="S365" s="24"/>
      <c r="T365" s="24" t="s">
        <v>147</v>
      </c>
      <c r="U365" s="14">
        <f t="shared" si="18"/>
        <v>0</v>
      </c>
      <c r="V365" s="14"/>
      <c r="W365" s="14"/>
      <c r="X365" s="14"/>
      <c r="Y365" s="14"/>
      <c r="Z365" s="14"/>
      <c r="AA365" s="14"/>
      <c r="AB365" s="14"/>
      <c r="AC365" s="14"/>
    </row>
    <row r="366" customHeight="1" spans="1:29">
      <c r="A366" s="13">
        <f>MATCH(C366,'2021年11月-2022年3月旅行社组织国内游客在厦住宿补助'!C$5:C$39,0)</f>
        <v>1</v>
      </c>
      <c r="B366" s="48">
        <f>MATCH(C366,'2021年11月-2022年3月旅行社组织国内游客在厦住宿补助'!C$5:C$24,0)</f>
        <v>1</v>
      </c>
      <c r="C366" s="14" t="s">
        <v>55</v>
      </c>
      <c r="D366" s="49">
        <f>SUBTOTAL(3,E$7:E366)</f>
        <v>319</v>
      </c>
      <c r="E366" s="49" t="str">
        <f t="shared" si="17"/>
        <v>GD23TVRXT093</v>
      </c>
      <c r="F366" s="31" t="s">
        <v>668</v>
      </c>
      <c r="G366" s="16">
        <v>74</v>
      </c>
      <c r="H366" s="38" t="s">
        <v>390</v>
      </c>
      <c r="I366" s="32">
        <v>74</v>
      </c>
      <c r="J366" s="32">
        <v>5</v>
      </c>
      <c r="K366" s="32">
        <f t="shared" si="19"/>
        <v>0.888</v>
      </c>
      <c r="L366" s="17">
        <v>20211108</v>
      </c>
      <c r="M366" s="17">
        <v>20211113</v>
      </c>
      <c r="N366" s="14" t="s">
        <v>669</v>
      </c>
      <c r="O366" s="24" t="s">
        <v>147</v>
      </c>
      <c r="P366" s="14">
        <v>73</v>
      </c>
      <c r="Q366" s="14">
        <v>5</v>
      </c>
      <c r="R366" s="14">
        <f t="shared" si="16"/>
        <v>8760</v>
      </c>
      <c r="S366" s="24" t="s">
        <v>669</v>
      </c>
      <c r="T366" s="24" t="s">
        <v>147</v>
      </c>
      <c r="U366" s="14">
        <f t="shared" si="18"/>
        <v>120</v>
      </c>
      <c r="V366" s="14"/>
      <c r="W366" s="14"/>
      <c r="X366" s="14"/>
      <c r="Y366" s="14"/>
      <c r="Z366" s="14"/>
      <c r="AA366" s="14"/>
      <c r="AB366" s="14"/>
      <c r="AC366" s="14"/>
    </row>
    <row r="367" customHeight="1" spans="1:29">
      <c r="A367" s="13">
        <f>MATCH(C367,'2021年11月-2022年3月旅行社组织国内游客在厦住宿补助'!C$5:C$39,0)</f>
        <v>1</v>
      </c>
      <c r="B367" s="48">
        <f>MATCH(C367,'2021年11月-2022年3月旅行社组织国内游客在厦住宿补助'!C$5:C$24,0)</f>
        <v>1</v>
      </c>
      <c r="C367" s="14" t="s">
        <v>55</v>
      </c>
      <c r="D367" s="49">
        <f>SUBTOTAL(3,E$7:E367)</f>
        <v>320</v>
      </c>
      <c r="E367" s="49" t="str">
        <f t="shared" si="17"/>
        <v>GD77VM4RJI92</v>
      </c>
      <c r="F367" s="31" t="s">
        <v>670</v>
      </c>
      <c r="G367" s="16">
        <v>25</v>
      </c>
      <c r="H367" s="38" t="s">
        <v>634</v>
      </c>
      <c r="I367" s="32">
        <v>25</v>
      </c>
      <c r="J367" s="32">
        <v>5</v>
      </c>
      <c r="K367" s="32">
        <f t="shared" si="19"/>
        <v>0.3</v>
      </c>
      <c r="L367" s="17">
        <v>20211108</v>
      </c>
      <c r="M367" s="17">
        <v>20211113</v>
      </c>
      <c r="N367" s="14"/>
      <c r="O367" s="24" t="s">
        <v>147</v>
      </c>
      <c r="P367" s="14">
        <v>25</v>
      </c>
      <c r="Q367" s="14">
        <v>5</v>
      </c>
      <c r="R367" s="14">
        <f t="shared" si="16"/>
        <v>3000</v>
      </c>
      <c r="S367" s="24"/>
      <c r="T367" s="24" t="s">
        <v>147</v>
      </c>
      <c r="U367" s="14">
        <f t="shared" si="18"/>
        <v>0</v>
      </c>
      <c r="V367" s="14"/>
      <c r="W367" s="14"/>
      <c r="X367" s="14"/>
      <c r="Y367" s="14"/>
      <c r="Z367" s="14"/>
      <c r="AA367" s="14"/>
      <c r="AB367" s="14"/>
      <c r="AC367" s="14"/>
    </row>
    <row r="368" customHeight="1" spans="1:29">
      <c r="A368" s="13">
        <f>MATCH(C368,'2021年11月-2022年3月旅行社组织国内游客在厦住宿补助'!C$5:C$39,0)</f>
        <v>1</v>
      </c>
      <c r="B368" s="48">
        <f>MATCH(C368,'2021年11月-2022年3月旅行社组织国内游客在厦住宿补助'!C$5:C$24,0)</f>
        <v>1</v>
      </c>
      <c r="C368" s="14" t="s">
        <v>55</v>
      </c>
      <c r="D368" s="49">
        <f>SUBTOTAL(3,E$7:E368)</f>
        <v>321</v>
      </c>
      <c r="E368" s="49" t="str">
        <f t="shared" si="17"/>
        <v>GD02R5RTDY83</v>
      </c>
      <c r="F368" s="31" t="s">
        <v>671</v>
      </c>
      <c r="G368" s="16">
        <v>28</v>
      </c>
      <c r="H368" s="38" t="s">
        <v>623</v>
      </c>
      <c r="I368" s="32">
        <v>28</v>
      </c>
      <c r="J368" s="32">
        <v>5</v>
      </c>
      <c r="K368" s="32">
        <f t="shared" si="19"/>
        <v>0.336</v>
      </c>
      <c r="L368" s="17">
        <v>20211108</v>
      </c>
      <c r="M368" s="17">
        <v>20211113</v>
      </c>
      <c r="N368" s="14"/>
      <c r="O368" s="24" t="s">
        <v>147</v>
      </c>
      <c r="P368" s="14">
        <v>28</v>
      </c>
      <c r="Q368" s="14">
        <v>5</v>
      </c>
      <c r="R368" s="14">
        <f t="shared" si="16"/>
        <v>3360</v>
      </c>
      <c r="S368" s="24"/>
      <c r="T368" s="24" t="s">
        <v>147</v>
      </c>
      <c r="U368" s="14">
        <f t="shared" si="18"/>
        <v>0</v>
      </c>
      <c r="V368" s="14"/>
      <c r="W368" s="14"/>
      <c r="X368" s="14"/>
      <c r="Y368" s="14"/>
      <c r="Z368" s="14"/>
      <c r="AA368" s="14"/>
      <c r="AB368" s="14"/>
      <c r="AC368" s="14"/>
    </row>
    <row r="369" customHeight="1" spans="1:29">
      <c r="A369" s="13">
        <f>MATCH(C369,'2021年11月-2022年3月旅行社组织国内游客在厦住宿补助'!C$5:C$39,0)</f>
        <v>1</v>
      </c>
      <c r="B369" s="48">
        <f>MATCH(C369,'2021年11月-2022年3月旅行社组织国内游客在厦住宿补助'!C$5:C$24,0)</f>
        <v>1</v>
      </c>
      <c r="C369" s="14" t="s">
        <v>55</v>
      </c>
      <c r="D369" s="49">
        <f>SUBTOTAL(3,E$7:E369)</f>
        <v>322</v>
      </c>
      <c r="E369" s="49" t="str">
        <f t="shared" si="17"/>
        <v>GD92E9XV1665</v>
      </c>
      <c r="F369" s="31" t="s">
        <v>672</v>
      </c>
      <c r="G369" s="16">
        <v>19</v>
      </c>
      <c r="H369" s="38" t="s">
        <v>275</v>
      </c>
      <c r="I369" s="32">
        <v>19</v>
      </c>
      <c r="J369" s="32">
        <v>5</v>
      </c>
      <c r="K369" s="32">
        <f t="shared" si="19"/>
        <v>0.228</v>
      </c>
      <c r="L369" s="17">
        <v>20211108</v>
      </c>
      <c r="M369" s="17">
        <v>20211113</v>
      </c>
      <c r="N369" s="14"/>
      <c r="O369" s="24" t="s">
        <v>147</v>
      </c>
      <c r="P369" s="14">
        <v>19</v>
      </c>
      <c r="Q369" s="14">
        <v>5</v>
      </c>
      <c r="R369" s="14">
        <f t="shared" si="16"/>
        <v>2280</v>
      </c>
      <c r="S369" s="24"/>
      <c r="T369" s="24" t="s">
        <v>147</v>
      </c>
      <c r="U369" s="14">
        <f t="shared" si="18"/>
        <v>0</v>
      </c>
      <c r="V369" s="14"/>
      <c r="W369" s="14"/>
      <c r="X369" s="14"/>
      <c r="Y369" s="14"/>
      <c r="Z369" s="14"/>
      <c r="AA369" s="14"/>
      <c r="AB369" s="14"/>
      <c r="AC369" s="14"/>
    </row>
    <row r="370" customHeight="1" spans="1:29">
      <c r="A370" s="13">
        <f>MATCH(C370,'2021年11月-2022年3月旅行社组织国内游客在厦住宿补助'!C$5:C$39,0)</f>
        <v>1</v>
      </c>
      <c r="B370" s="48">
        <f>MATCH(C370,'2021年11月-2022年3月旅行社组织国内游客在厦住宿补助'!C$5:C$24,0)</f>
        <v>1</v>
      </c>
      <c r="C370" s="14" t="s">
        <v>55</v>
      </c>
      <c r="D370" s="49">
        <f>SUBTOTAL(3,E$7:E370)</f>
        <v>323</v>
      </c>
      <c r="E370" s="49" t="str">
        <f t="shared" si="17"/>
        <v>GD20SLX5PH86</v>
      </c>
      <c r="F370" s="31" t="s">
        <v>673</v>
      </c>
      <c r="G370" s="16">
        <v>15</v>
      </c>
      <c r="H370" s="38" t="s">
        <v>275</v>
      </c>
      <c r="I370" s="32">
        <v>15</v>
      </c>
      <c r="J370" s="32">
        <v>5</v>
      </c>
      <c r="K370" s="32">
        <f t="shared" si="19"/>
        <v>0.18</v>
      </c>
      <c r="L370" s="17">
        <v>20211108</v>
      </c>
      <c r="M370" s="17">
        <v>20211113</v>
      </c>
      <c r="N370" s="14"/>
      <c r="O370" s="24" t="s">
        <v>147</v>
      </c>
      <c r="P370" s="14">
        <v>15</v>
      </c>
      <c r="Q370" s="14">
        <v>5</v>
      </c>
      <c r="R370" s="14">
        <f t="shared" si="16"/>
        <v>1800</v>
      </c>
      <c r="S370" s="24"/>
      <c r="T370" s="24" t="s">
        <v>147</v>
      </c>
      <c r="U370" s="14">
        <f t="shared" si="18"/>
        <v>0</v>
      </c>
      <c r="V370" s="14"/>
      <c r="W370" s="14"/>
      <c r="X370" s="14"/>
      <c r="Y370" s="14"/>
      <c r="Z370" s="14"/>
      <c r="AA370" s="14"/>
      <c r="AB370" s="14"/>
      <c r="AC370" s="14"/>
    </row>
    <row r="371" customHeight="1" spans="1:29">
      <c r="A371" s="13">
        <f>MATCH(C371,'2021年11月-2022年3月旅行社组织国内游客在厦住宿补助'!C$5:C$39,0)</f>
        <v>1</v>
      </c>
      <c r="B371" s="48">
        <f>MATCH(C371,'2021年11月-2022年3月旅行社组织国内游客在厦住宿补助'!C$5:C$24,0)</f>
        <v>1</v>
      </c>
      <c r="C371" s="14" t="s">
        <v>55</v>
      </c>
      <c r="D371" s="49">
        <f>SUBTOTAL(3,E$7:E371)</f>
        <v>324</v>
      </c>
      <c r="E371" s="49" t="str">
        <f t="shared" si="17"/>
        <v>GD27RYHGNE07</v>
      </c>
      <c r="F371" s="31" t="s">
        <v>674</v>
      </c>
      <c r="G371" s="16">
        <v>14</v>
      </c>
      <c r="H371" s="38" t="s">
        <v>390</v>
      </c>
      <c r="I371" s="32">
        <v>14</v>
      </c>
      <c r="J371" s="32">
        <v>4</v>
      </c>
      <c r="K371" s="32">
        <f t="shared" si="19"/>
        <v>0.168</v>
      </c>
      <c r="L371" s="17">
        <v>20211108</v>
      </c>
      <c r="M371" s="17">
        <v>20211112</v>
      </c>
      <c r="N371" s="14"/>
      <c r="O371" s="24" t="s">
        <v>147</v>
      </c>
      <c r="P371" s="14">
        <v>14</v>
      </c>
      <c r="Q371" s="14">
        <v>4</v>
      </c>
      <c r="R371" s="14">
        <f t="shared" si="16"/>
        <v>1680</v>
      </c>
      <c r="S371" s="24"/>
      <c r="T371" s="24" t="s">
        <v>147</v>
      </c>
      <c r="U371" s="14">
        <f t="shared" si="18"/>
        <v>0</v>
      </c>
      <c r="V371" s="14"/>
      <c r="W371" s="14"/>
      <c r="X371" s="14"/>
      <c r="Y371" s="14"/>
      <c r="Z371" s="14"/>
      <c r="AA371" s="14"/>
      <c r="AB371" s="14"/>
      <c r="AC371" s="14"/>
    </row>
    <row r="372" customHeight="1" spans="1:29">
      <c r="A372" s="13">
        <f>MATCH(C372,'2021年11月-2022年3月旅行社组织国内游客在厦住宿补助'!C$5:C$39,0)</f>
        <v>1</v>
      </c>
      <c r="B372" s="48">
        <f>MATCH(C372,'2021年11月-2022年3月旅行社组织国内游客在厦住宿补助'!C$5:C$24,0)</f>
        <v>1</v>
      </c>
      <c r="C372" s="14" t="s">
        <v>55</v>
      </c>
      <c r="D372" s="49">
        <f>SUBTOTAL(3,E$7:E372)</f>
        <v>325</v>
      </c>
      <c r="E372" s="49" t="str">
        <f t="shared" si="17"/>
        <v>GD735KPWKO93</v>
      </c>
      <c r="F372" s="31" t="s">
        <v>675</v>
      </c>
      <c r="G372" s="16">
        <v>29</v>
      </c>
      <c r="H372" s="38" t="s">
        <v>390</v>
      </c>
      <c r="I372" s="32">
        <v>29</v>
      </c>
      <c r="J372" s="32">
        <v>4</v>
      </c>
      <c r="K372" s="32">
        <f t="shared" si="19"/>
        <v>0.348</v>
      </c>
      <c r="L372" s="17">
        <v>20211108</v>
      </c>
      <c r="M372" s="17">
        <v>20211112</v>
      </c>
      <c r="N372" s="14"/>
      <c r="O372" s="24" t="s">
        <v>147</v>
      </c>
      <c r="P372" s="14">
        <v>29</v>
      </c>
      <c r="Q372" s="14">
        <v>4</v>
      </c>
      <c r="R372" s="14">
        <f t="shared" si="16"/>
        <v>3480</v>
      </c>
      <c r="S372" s="24"/>
      <c r="T372" s="24" t="s">
        <v>147</v>
      </c>
      <c r="U372" s="14">
        <f t="shared" si="18"/>
        <v>0</v>
      </c>
      <c r="V372" s="14"/>
      <c r="W372" s="14"/>
      <c r="X372" s="14"/>
      <c r="Y372" s="14"/>
      <c r="Z372" s="14"/>
      <c r="AA372" s="14"/>
      <c r="AB372" s="14"/>
      <c r="AC372" s="14"/>
    </row>
    <row r="373" customHeight="1" spans="1:29">
      <c r="A373" s="13">
        <f>MATCH(C373,'2021年11月-2022年3月旅行社组织国内游客在厦住宿补助'!C$5:C$39,0)</f>
        <v>1</v>
      </c>
      <c r="B373" s="48">
        <f>MATCH(C373,'2021年11月-2022年3月旅行社组织国内游客在厦住宿补助'!C$5:C$24,0)</f>
        <v>1</v>
      </c>
      <c r="C373" s="14" t="s">
        <v>55</v>
      </c>
      <c r="D373" s="49">
        <f>SUBTOTAL(3,E$7:E373)</f>
        <v>326</v>
      </c>
      <c r="E373" s="49" t="str">
        <f t="shared" si="17"/>
        <v>GD834VMGPX33</v>
      </c>
      <c r="F373" s="31" t="s">
        <v>676</v>
      </c>
      <c r="G373" s="16">
        <v>23</v>
      </c>
      <c r="H373" s="38" t="s">
        <v>634</v>
      </c>
      <c r="I373" s="32">
        <v>23</v>
      </c>
      <c r="J373" s="32">
        <v>4</v>
      </c>
      <c r="K373" s="32">
        <f t="shared" si="19"/>
        <v>0.276</v>
      </c>
      <c r="L373" s="17">
        <v>20211108</v>
      </c>
      <c r="M373" s="17">
        <v>20211112</v>
      </c>
      <c r="N373" s="14"/>
      <c r="O373" s="24" t="s">
        <v>147</v>
      </c>
      <c r="P373" s="14">
        <v>23</v>
      </c>
      <c r="Q373" s="14">
        <v>4</v>
      </c>
      <c r="R373" s="14">
        <f t="shared" si="16"/>
        <v>2760</v>
      </c>
      <c r="S373" s="24"/>
      <c r="T373" s="24" t="s">
        <v>147</v>
      </c>
      <c r="U373" s="14">
        <f t="shared" si="18"/>
        <v>0</v>
      </c>
      <c r="V373" s="14"/>
      <c r="W373" s="14"/>
      <c r="X373" s="14"/>
      <c r="Y373" s="14"/>
      <c r="Z373" s="14"/>
      <c r="AA373" s="14"/>
      <c r="AB373" s="14"/>
      <c r="AC373" s="14"/>
    </row>
    <row r="374" customHeight="1" spans="1:29">
      <c r="A374" s="13">
        <f>MATCH(C374,'2021年11月-2022年3月旅行社组织国内游客在厦住宿补助'!C$5:C$39,0)</f>
        <v>1</v>
      </c>
      <c r="B374" s="48">
        <f>MATCH(C374,'2021年11月-2022年3月旅行社组织国内游客在厦住宿补助'!C$5:C$24,0)</f>
        <v>1</v>
      </c>
      <c r="C374" s="14" t="s">
        <v>55</v>
      </c>
      <c r="D374" s="49">
        <f>SUBTOTAL(3,E$7:E374)</f>
        <v>327</v>
      </c>
      <c r="E374" s="49" t="str">
        <f t="shared" si="17"/>
        <v>GD170JW6VZ20</v>
      </c>
      <c r="F374" s="31" t="s">
        <v>677</v>
      </c>
      <c r="G374" s="16">
        <v>23</v>
      </c>
      <c r="H374" s="38" t="s">
        <v>275</v>
      </c>
      <c r="I374" s="32">
        <v>23</v>
      </c>
      <c r="J374" s="32">
        <v>4</v>
      </c>
      <c r="K374" s="32">
        <f t="shared" si="19"/>
        <v>0.276</v>
      </c>
      <c r="L374" s="17">
        <v>20211108</v>
      </c>
      <c r="M374" s="17">
        <v>20211112</v>
      </c>
      <c r="N374" s="14"/>
      <c r="O374" s="24" t="s">
        <v>147</v>
      </c>
      <c r="P374" s="14">
        <v>23</v>
      </c>
      <c r="Q374" s="14">
        <v>4</v>
      </c>
      <c r="R374" s="14">
        <f t="shared" si="16"/>
        <v>2760</v>
      </c>
      <c r="S374" s="24"/>
      <c r="T374" s="24" t="s">
        <v>147</v>
      </c>
      <c r="U374" s="14">
        <f t="shared" si="18"/>
        <v>0</v>
      </c>
      <c r="V374" s="14"/>
      <c r="W374" s="14"/>
      <c r="X374" s="14"/>
      <c r="Y374" s="14"/>
      <c r="Z374" s="14"/>
      <c r="AA374" s="14"/>
      <c r="AB374" s="14"/>
      <c r="AC374" s="14"/>
    </row>
    <row r="375" customHeight="1" spans="1:29">
      <c r="A375" s="13">
        <f>MATCH(C375,'2021年11月-2022年3月旅行社组织国内游客在厦住宿补助'!C$5:C$39,0)</f>
        <v>1</v>
      </c>
      <c r="B375" s="48">
        <f>MATCH(C375,'2021年11月-2022年3月旅行社组织国内游客在厦住宿补助'!C$5:C$24,0)</f>
        <v>1</v>
      </c>
      <c r="C375" s="14" t="s">
        <v>55</v>
      </c>
      <c r="D375" s="49">
        <f>SUBTOTAL(3,E$7:E375)</f>
        <v>328</v>
      </c>
      <c r="E375" s="49" t="str">
        <f t="shared" si="17"/>
        <v>GD32KDVTUZ14</v>
      </c>
      <c r="F375" s="31" t="s">
        <v>678</v>
      </c>
      <c r="G375" s="16">
        <v>27</v>
      </c>
      <c r="H375" s="38" t="s">
        <v>390</v>
      </c>
      <c r="I375" s="32">
        <v>27</v>
      </c>
      <c r="J375" s="32">
        <v>4</v>
      </c>
      <c r="K375" s="32">
        <f t="shared" si="19"/>
        <v>0.324</v>
      </c>
      <c r="L375" s="17">
        <v>20211108</v>
      </c>
      <c r="M375" s="17">
        <v>20211112</v>
      </c>
      <c r="N375" s="14"/>
      <c r="O375" s="24" t="s">
        <v>147</v>
      </c>
      <c r="P375" s="14">
        <v>27</v>
      </c>
      <c r="Q375" s="14">
        <v>4</v>
      </c>
      <c r="R375" s="14">
        <f t="shared" si="16"/>
        <v>3240</v>
      </c>
      <c r="S375" s="24"/>
      <c r="T375" s="24" t="s">
        <v>147</v>
      </c>
      <c r="U375" s="14">
        <f t="shared" si="18"/>
        <v>0</v>
      </c>
      <c r="V375" s="14"/>
      <c r="W375" s="14"/>
      <c r="X375" s="14"/>
      <c r="Y375" s="14"/>
      <c r="Z375" s="14"/>
      <c r="AA375" s="14"/>
      <c r="AB375" s="14"/>
      <c r="AC375" s="14"/>
    </row>
    <row r="376" customHeight="1" spans="1:29">
      <c r="A376" s="13">
        <f>MATCH(C376,'2021年11月-2022年3月旅行社组织国内游客在厦住宿补助'!C$5:C$39,0)</f>
        <v>1</v>
      </c>
      <c r="B376" s="48">
        <f>MATCH(C376,'2021年11月-2022年3月旅行社组织国内游客在厦住宿补助'!C$5:C$24,0)</f>
        <v>1</v>
      </c>
      <c r="C376" s="14" t="s">
        <v>55</v>
      </c>
      <c r="D376" s="49">
        <f>SUBTOTAL(3,E$7:E376)</f>
        <v>329</v>
      </c>
      <c r="E376" s="49" t="str">
        <f t="shared" si="17"/>
        <v>GD669HI5JY08</v>
      </c>
      <c r="F376" s="31" t="s">
        <v>679</v>
      </c>
      <c r="G376" s="16">
        <v>22</v>
      </c>
      <c r="H376" s="38" t="s">
        <v>634</v>
      </c>
      <c r="I376" s="32">
        <v>22</v>
      </c>
      <c r="J376" s="32">
        <v>4</v>
      </c>
      <c r="K376" s="32">
        <f t="shared" si="19"/>
        <v>0.264</v>
      </c>
      <c r="L376" s="17">
        <v>20211108</v>
      </c>
      <c r="M376" s="17">
        <v>20211112</v>
      </c>
      <c r="N376" s="14"/>
      <c r="O376" s="24" t="s">
        <v>147</v>
      </c>
      <c r="P376" s="14">
        <v>22</v>
      </c>
      <c r="Q376" s="14">
        <v>4</v>
      </c>
      <c r="R376" s="14">
        <f t="shared" si="16"/>
        <v>2640</v>
      </c>
      <c r="S376" s="24"/>
      <c r="T376" s="24" t="s">
        <v>147</v>
      </c>
      <c r="U376" s="14">
        <f t="shared" si="18"/>
        <v>0</v>
      </c>
      <c r="V376" s="14"/>
      <c r="W376" s="14"/>
      <c r="X376" s="14"/>
      <c r="Y376" s="14"/>
      <c r="Z376" s="14"/>
      <c r="AA376" s="14"/>
      <c r="AB376" s="14"/>
      <c r="AC376" s="14"/>
    </row>
    <row r="377" customHeight="1" spans="1:29">
      <c r="A377" s="13">
        <f>MATCH(C377,'2021年11月-2022年3月旅行社组织国内游客在厦住宿补助'!C$5:C$39,0)</f>
        <v>1</v>
      </c>
      <c r="B377" s="48">
        <f>MATCH(C377,'2021年11月-2022年3月旅行社组织国内游客在厦住宿补助'!C$5:C$24,0)</f>
        <v>1</v>
      </c>
      <c r="C377" s="14" t="s">
        <v>55</v>
      </c>
      <c r="D377" s="49">
        <f>SUBTOTAL(3,E$7:E377)</f>
        <v>330</v>
      </c>
      <c r="E377" s="49" t="str">
        <f t="shared" si="17"/>
        <v>GD21Y4KMUU23</v>
      </c>
      <c r="F377" s="31" t="s">
        <v>680</v>
      </c>
      <c r="G377" s="16">
        <v>27</v>
      </c>
      <c r="H377" s="38" t="s">
        <v>275</v>
      </c>
      <c r="I377" s="32">
        <v>27</v>
      </c>
      <c r="J377" s="32">
        <v>4</v>
      </c>
      <c r="K377" s="32">
        <f t="shared" si="19"/>
        <v>0.324</v>
      </c>
      <c r="L377" s="17">
        <v>20211108</v>
      </c>
      <c r="M377" s="17">
        <v>20211112</v>
      </c>
      <c r="N377" s="14"/>
      <c r="O377" s="24" t="s">
        <v>147</v>
      </c>
      <c r="P377" s="14">
        <v>27</v>
      </c>
      <c r="Q377" s="14">
        <v>4</v>
      </c>
      <c r="R377" s="14">
        <f t="shared" si="16"/>
        <v>3240</v>
      </c>
      <c r="S377" s="24"/>
      <c r="T377" s="24" t="s">
        <v>147</v>
      </c>
      <c r="U377" s="14">
        <f t="shared" si="18"/>
        <v>0</v>
      </c>
      <c r="V377" s="14"/>
      <c r="W377" s="14"/>
      <c r="X377" s="14"/>
      <c r="Y377" s="14"/>
      <c r="Z377" s="14"/>
      <c r="AA377" s="14"/>
      <c r="AB377" s="14"/>
      <c r="AC377" s="14"/>
    </row>
    <row r="378" customHeight="1" spans="1:29">
      <c r="A378" s="13">
        <f>MATCH(C378,'2021年11月-2022年3月旅行社组织国内游客在厦住宿补助'!C$5:C$39,0)</f>
        <v>1</v>
      </c>
      <c r="B378" s="48">
        <f>MATCH(C378,'2021年11月-2022年3月旅行社组织国内游客在厦住宿补助'!C$5:C$24,0)</f>
        <v>1</v>
      </c>
      <c r="C378" s="14" t="s">
        <v>55</v>
      </c>
      <c r="D378" s="49">
        <f>SUBTOTAL(3,E$7:E378)</f>
        <v>331</v>
      </c>
      <c r="E378" s="49" t="str">
        <f t="shared" si="17"/>
        <v>GD71HVI9P744</v>
      </c>
      <c r="F378" s="31" t="s">
        <v>681</v>
      </c>
      <c r="G378" s="16">
        <v>25</v>
      </c>
      <c r="H378" s="38" t="s">
        <v>390</v>
      </c>
      <c r="I378" s="32">
        <v>25</v>
      </c>
      <c r="J378" s="32">
        <v>4</v>
      </c>
      <c r="K378" s="32">
        <f t="shared" si="19"/>
        <v>0.3</v>
      </c>
      <c r="L378" s="17">
        <v>20211108</v>
      </c>
      <c r="M378" s="17">
        <v>20211112</v>
      </c>
      <c r="N378" s="14"/>
      <c r="O378" s="24" t="s">
        <v>147</v>
      </c>
      <c r="P378" s="14">
        <v>25</v>
      </c>
      <c r="Q378" s="14">
        <v>4</v>
      </c>
      <c r="R378" s="14">
        <f t="shared" si="16"/>
        <v>3000</v>
      </c>
      <c r="S378" s="24"/>
      <c r="T378" s="24" t="s">
        <v>147</v>
      </c>
      <c r="U378" s="14">
        <f t="shared" si="18"/>
        <v>0</v>
      </c>
      <c r="V378" s="14"/>
      <c r="W378" s="14"/>
      <c r="X378" s="14"/>
      <c r="Y378" s="14"/>
      <c r="Z378" s="14"/>
      <c r="AA378" s="14"/>
      <c r="AB378" s="14"/>
      <c r="AC378" s="14"/>
    </row>
    <row r="379" customHeight="1" spans="1:29">
      <c r="A379" s="13">
        <f>MATCH(C379,'2021年11月-2022年3月旅行社组织国内游客在厦住宿补助'!C$5:C$39,0)</f>
        <v>1</v>
      </c>
      <c r="B379" s="48">
        <f>MATCH(C379,'2021年11月-2022年3月旅行社组织国内游客在厦住宿补助'!C$5:C$24,0)</f>
        <v>1</v>
      </c>
      <c r="C379" s="14" t="s">
        <v>55</v>
      </c>
      <c r="D379" s="49">
        <f>SUBTOTAL(3,E$7:E379)</f>
        <v>332</v>
      </c>
      <c r="E379" s="49" t="str">
        <f t="shared" si="17"/>
        <v>GD14C6CY4047</v>
      </c>
      <c r="F379" s="31" t="s">
        <v>682</v>
      </c>
      <c r="G379" s="16">
        <v>25</v>
      </c>
      <c r="H379" s="38" t="s">
        <v>275</v>
      </c>
      <c r="I379" s="32">
        <v>25</v>
      </c>
      <c r="J379" s="32">
        <v>4</v>
      </c>
      <c r="K379" s="32">
        <f t="shared" si="19"/>
        <v>0.3</v>
      </c>
      <c r="L379" s="17">
        <v>20211108</v>
      </c>
      <c r="M379" s="17">
        <v>20211112</v>
      </c>
      <c r="N379" s="14"/>
      <c r="O379" s="24" t="s">
        <v>147</v>
      </c>
      <c r="P379" s="14">
        <v>25</v>
      </c>
      <c r="Q379" s="14">
        <v>4</v>
      </c>
      <c r="R379" s="14">
        <f t="shared" si="16"/>
        <v>3000</v>
      </c>
      <c r="S379" s="24"/>
      <c r="T379" s="24" t="s">
        <v>147</v>
      </c>
      <c r="U379" s="14">
        <f t="shared" si="18"/>
        <v>0</v>
      </c>
      <c r="V379" s="14"/>
      <c r="W379" s="14"/>
      <c r="X379" s="14"/>
      <c r="Y379" s="14"/>
      <c r="Z379" s="14"/>
      <c r="AA379" s="14"/>
      <c r="AB379" s="14"/>
      <c r="AC379" s="14"/>
    </row>
    <row r="380" customHeight="1" spans="1:29">
      <c r="A380" s="13">
        <f>MATCH(C380,'2021年11月-2022年3月旅行社组织国内游客在厦住宿补助'!C$5:C$39,0)</f>
        <v>1</v>
      </c>
      <c r="B380" s="48">
        <f>MATCH(C380,'2021年11月-2022年3月旅行社组织国内游客在厦住宿补助'!C$5:C$24,0)</f>
        <v>1</v>
      </c>
      <c r="C380" s="14" t="s">
        <v>55</v>
      </c>
      <c r="D380" s="49">
        <f>SUBTOTAL(3,E$7:E380)</f>
        <v>333</v>
      </c>
      <c r="E380" s="49" t="str">
        <f t="shared" si="17"/>
        <v>GD26YX2IB134</v>
      </c>
      <c r="F380" s="31" t="s">
        <v>683</v>
      </c>
      <c r="G380" s="16">
        <v>73</v>
      </c>
      <c r="H380" s="38" t="s">
        <v>275</v>
      </c>
      <c r="I380" s="32">
        <v>73</v>
      </c>
      <c r="J380" s="32">
        <v>4</v>
      </c>
      <c r="K380" s="32">
        <f t="shared" si="19"/>
        <v>0.876</v>
      </c>
      <c r="L380" s="17">
        <v>20211108</v>
      </c>
      <c r="M380" s="17">
        <v>20211112</v>
      </c>
      <c r="N380" s="14"/>
      <c r="O380" s="24" t="s">
        <v>147</v>
      </c>
      <c r="P380" s="14">
        <v>73</v>
      </c>
      <c r="Q380" s="14">
        <v>4</v>
      </c>
      <c r="R380" s="14">
        <f t="shared" si="16"/>
        <v>8760</v>
      </c>
      <c r="S380" s="24"/>
      <c r="T380" s="24" t="s">
        <v>147</v>
      </c>
      <c r="U380" s="14">
        <f t="shared" si="18"/>
        <v>0</v>
      </c>
      <c r="V380" s="14"/>
      <c r="W380" s="14"/>
      <c r="X380" s="14"/>
      <c r="Y380" s="14"/>
      <c r="Z380" s="14"/>
      <c r="AA380" s="14"/>
      <c r="AB380" s="14"/>
      <c r="AC380" s="14"/>
    </row>
    <row r="381" customHeight="1" spans="1:29">
      <c r="A381" s="13">
        <f>MATCH(C381,'2021年11月-2022年3月旅行社组织国内游客在厦住宿补助'!C$5:C$39,0)</f>
        <v>1</v>
      </c>
      <c r="B381" s="48">
        <f>MATCH(C381,'2021年11月-2022年3月旅行社组织国内游客在厦住宿补助'!C$5:C$24,0)</f>
        <v>1</v>
      </c>
      <c r="C381" s="14" t="s">
        <v>55</v>
      </c>
      <c r="D381" s="49">
        <f>SUBTOTAL(3,E$7:E381)</f>
        <v>334</v>
      </c>
      <c r="E381" s="49" t="str">
        <f t="shared" si="17"/>
        <v>GD18L8PRGK81</v>
      </c>
      <c r="F381" s="31" t="s">
        <v>684</v>
      </c>
      <c r="G381" s="16">
        <v>24</v>
      </c>
      <c r="H381" s="38" t="s">
        <v>623</v>
      </c>
      <c r="I381" s="32">
        <v>24</v>
      </c>
      <c r="J381" s="32">
        <v>4</v>
      </c>
      <c r="K381" s="32">
        <f t="shared" si="19"/>
        <v>0.288</v>
      </c>
      <c r="L381" s="17">
        <v>20211109</v>
      </c>
      <c r="M381" s="17">
        <v>20211113</v>
      </c>
      <c r="N381" s="14" t="s">
        <v>685</v>
      </c>
      <c r="O381" s="24" t="s">
        <v>147</v>
      </c>
      <c r="P381" s="14">
        <v>23</v>
      </c>
      <c r="Q381" s="14">
        <v>4</v>
      </c>
      <c r="R381" s="14">
        <f t="shared" si="16"/>
        <v>2760</v>
      </c>
      <c r="S381" s="24" t="s">
        <v>685</v>
      </c>
      <c r="T381" s="24" t="s">
        <v>147</v>
      </c>
      <c r="U381" s="14">
        <f t="shared" si="18"/>
        <v>120</v>
      </c>
      <c r="V381" s="14"/>
      <c r="W381" s="14"/>
      <c r="X381" s="14"/>
      <c r="Y381" s="14"/>
      <c r="Z381" s="14"/>
      <c r="AA381" s="14"/>
      <c r="AB381" s="14"/>
      <c r="AC381" s="14"/>
    </row>
    <row r="382" customHeight="1" spans="1:29">
      <c r="A382" s="13">
        <f>MATCH(C382,'2021年11月-2022年3月旅行社组织国内游客在厦住宿补助'!C$5:C$39,0)</f>
        <v>1</v>
      </c>
      <c r="B382" s="48">
        <f>MATCH(C382,'2021年11月-2022年3月旅行社组织国内游客在厦住宿补助'!C$5:C$24,0)</f>
        <v>1</v>
      </c>
      <c r="C382" s="14" t="s">
        <v>55</v>
      </c>
      <c r="D382" s="49">
        <f>SUBTOTAL(3,E$7:E382)</f>
        <v>335</v>
      </c>
      <c r="E382" s="49" t="str">
        <f t="shared" si="17"/>
        <v>GD08ATABPA96</v>
      </c>
      <c r="F382" s="31" t="s">
        <v>686</v>
      </c>
      <c r="G382" s="16">
        <v>21</v>
      </c>
      <c r="H382" s="38" t="s">
        <v>390</v>
      </c>
      <c r="I382" s="32">
        <v>21</v>
      </c>
      <c r="J382" s="32">
        <v>4</v>
      </c>
      <c r="K382" s="32">
        <f t="shared" si="19"/>
        <v>0.252</v>
      </c>
      <c r="L382" s="17">
        <v>20211108</v>
      </c>
      <c r="M382" s="17">
        <v>20211112</v>
      </c>
      <c r="N382" s="14"/>
      <c r="O382" s="24" t="s">
        <v>147</v>
      </c>
      <c r="P382" s="14">
        <v>21</v>
      </c>
      <c r="Q382" s="14">
        <v>4</v>
      </c>
      <c r="R382" s="14">
        <f t="shared" si="16"/>
        <v>2520</v>
      </c>
      <c r="S382" s="24"/>
      <c r="T382" s="24" t="s">
        <v>147</v>
      </c>
      <c r="U382" s="14">
        <f t="shared" si="18"/>
        <v>0</v>
      </c>
      <c r="V382" s="14"/>
      <c r="W382" s="14"/>
      <c r="X382" s="14"/>
      <c r="Y382" s="14"/>
      <c r="Z382" s="14"/>
      <c r="AA382" s="14"/>
      <c r="AB382" s="14"/>
      <c r="AC382" s="14"/>
    </row>
    <row r="383" customHeight="1" spans="1:29">
      <c r="A383" s="13">
        <f>MATCH(C383,'2021年11月-2022年3月旅行社组织国内游客在厦住宿补助'!C$5:C$39,0)</f>
        <v>1</v>
      </c>
      <c r="B383" s="48">
        <f>MATCH(C383,'2021年11月-2022年3月旅行社组织国内游客在厦住宿补助'!C$5:C$24,0)</f>
        <v>1</v>
      </c>
      <c r="C383" s="14" t="s">
        <v>55</v>
      </c>
      <c r="D383" s="49">
        <f>SUBTOTAL(3,E$7:E383)</f>
        <v>336</v>
      </c>
      <c r="E383" s="49" t="str">
        <f t="shared" si="17"/>
        <v>GD83EMCNLT98</v>
      </c>
      <c r="F383" s="31" t="s">
        <v>687</v>
      </c>
      <c r="G383" s="16">
        <v>25</v>
      </c>
      <c r="H383" s="38" t="s">
        <v>623</v>
      </c>
      <c r="I383" s="32">
        <v>25</v>
      </c>
      <c r="J383" s="32">
        <v>4</v>
      </c>
      <c r="K383" s="32">
        <f t="shared" si="19"/>
        <v>0.3</v>
      </c>
      <c r="L383" s="17">
        <v>20211109</v>
      </c>
      <c r="M383" s="17">
        <v>20211113</v>
      </c>
      <c r="N383" s="14"/>
      <c r="O383" s="24" t="s">
        <v>147</v>
      </c>
      <c r="P383" s="14">
        <v>25</v>
      </c>
      <c r="Q383" s="14">
        <v>4</v>
      </c>
      <c r="R383" s="14">
        <f t="shared" si="16"/>
        <v>3000</v>
      </c>
      <c r="S383" s="24"/>
      <c r="T383" s="24" t="s">
        <v>147</v>
      </c>
      <c r="U383" s="14">
        <f t="shared" si="18"/>
        <v>0</v>
      </c>
      <c r="V383" s="14"/>
      <c r="W383" s="14"/>
      <c r="X383" s="14"/>
      <c r="Y383" s="14"/>
      <c r="Z383" s="14"/>
      <c r="AA383" s="14"/>
      <c r="AB383" s="14"/>
      <c r="AC383" s="14"/>
    </row>
    <row r="384" customHeight="1" spans="1:29">
      <c r="A384" s="13">
        <f>MATCH(C384,'2021年11月-2022年3月旅行社组织国内游客在厦住宿补助'!C$5:C$39,0)</f>
        <v>1</v>
      </c>
      <c r="B384" s="48">
        <f>MATCH(C384,'2021年11月-2022年3月旅行社组织国内游客在厦住宿补助'!C$5:C$24,0)</f>
        <v>1</v>
      </c>
      <c r="C384" s="14" t="s">
        <v>55</v>
      </c>
      <c r="D384" s="49">
        <f>SUBTOTAL(3,E$7:E384)</f>
        <v>337</v>
      </c>
      <c r="E384" s="49" t="str">
        <f t="shared" si="17"/>
        <v>GD39E0B87S01</v>
      </c>
      <c r="F384" s="31" t="s">
        <v>688</v>
      </c>
      <c r="G384" s="16">
        <v>25</v>
      </c>
      <c r="H384" s="38" t="s">
        <v>275</v>
      </c>
      <c r="I384" s="32">
        <v>25</v>
      </c>
      <c r="J384" s="32">
        <v>4</v>
      </c>
      <c r="K384" s="32">
        <f t="shared" si="19"/>
        <v>0.3</v>
      </c>
      <c r="L384" s="17">
        <v>20211109</v>
      </c>
      <c r="M384" s="17">
        <v>20211113</v>
      </c>
      <c r="N384" s="14"/>
      <c r="O384" s="24" t="s">
        <v>147</v>
      </c>
      <c r="P384" s="14">
        <v>25</v>
      </c>
      <c r="Q384" s="14">
        <v>4</v>
      </c>
      <c r="R384" s="14">
        <f t="shared" si="16"/>
        <v>3000</v>
      </c>
      <c r="S384" s="24"/>
      <c r="T384" s="24" t="s">
        <v>147</v>
      </c>
      <c r="U384" s="14">
        <f t="shared" si="18"/>
        <v>0</v>
      </c>
      <c r="V384" s="14"/>
      <c r="W384" s="14"/>
      <c r="X384" s="14"/>
      <c r="Y384" s="14"/>
      <c r="Z384" s="14"/>
      <c r="AA384" s="14"/>
      <c r="AB384" s="14"/>
      <c r="AC384" s="14"/>
    </row>
    <row r="385" customHeight="1" spans="1:29">
      <c r="A385" s="13">
        <f>MATCH(C385,'2021年11月-2022年3月旅行社组织国内游客在厦住宿补助'!C$5:C$39,0)</f>
        <v>1</v>
      </c>
      <c r="B385" s="48">
        <f>MATCH(C385,'2021年11月-2022年3月旅行社组织国内游客在厦住宿补助'!C$5:C$24,0)</f>
        <v>1</v>
      </c>
      <c r="C385" s="14" t="s">
        <v>55</v>
      </c>
      <c r="D385" s="49">
        <f>SUBTOTAL(3,E$7:E385)</f>
        <v>338</v>
      </c>
      <c r="E385" s="49" t="str">
        <f t="shared" si="17"/>
        <v>GD11PPNRGD75</v>
      </c>
      <c r="F385" s="31" t="s">
        <v>689</v>
      </c>
      <c r="G385" s="16">
        <v>20</v>
      </c>
      <c r="H385" s="38" t="s">
        <v>634</v>
      </c>
      <c r="I385" s="32">
        <v>20</v>
      </c>
      <c r="J385" s="32">
        <v>4</v>
      </c>
      <c r="K385" s="32">
        <f t="shared" si="19"/>
        <v>0.24</v>
      </c>
      <c r="L385" s="17">
        <v>20211109</v>
      </c>
      <c r="M385" s="17">
        <v>20211113</v>
      </c>
      <c r="N385" s="14"/>
      <c r="O385" s="24" t="s">
        <v>147</v>
      </c>
      <c r="P385" s="14">
        <v>20</v>
      </c>
      <c r="Q385" s="14">
        <v>4</v>
      </c>
      <c r="R385" s="14">
        <f t="shared" si="16"/>
        <v>2400</v>
      </c>
      <c r="S385" s="24"/>
      <c r="T385" s="24" t="s">
        <v>147</v>
      </c>
      <c r="U385" s="14">
        <f t="shared" si="18"/>
        <v>0</v>
      </c>
      <c r="V385" s="14"/>
      <c r="W385" s="14"/>
      <c r="X385" s="14"/>
      <c r="Y385" s="14"/>
      <c r="Z385" s="14"/>
      <c r="AA385" s="14"/>
      <c r="AB385" s="14"/>
      <c r="AC385" s="14"/>
    </row>
    <row r="386" customHeight="1" spans="1:29">
      <c r="A386" s="13">
        <f>MATCH(C386,'2021年11月-2022年3月旅行社组织国内游客在厦住宿补助'!C$5:C$39,0)</f>
        <v>1</v>
      </c>
      <c r="B386" s="48">
        <f>MATCH(C386,'2021年11月-2022年3月旅行社组织国内游客在厦住宿补助'!C$5:C$24,0)</f>
        <v>1</v>
      </c>
      <c r="C386" s="14" t="s">
        <v>55</v>
      </c>
      <c r="D386" s="49">
        <f>SUBTOTAL(3,E$7:E386)</f>
        <v>339</v>
      </c>
      <c r="E386" s="49" t="str">
        <f t="shared" si="17"/>
        <v>GD13T3XKLC97</v>
      </c>
      <c r="F386" s="31" t="s">
        <v>690</v>
      </c>
      <c r="G386" s="16">
        <v>28</v>
      </c>
      <c r="H386" s="38" t="s">
        <v>634</v>
      </c>
      <c r="I386" s="32">
        <v>28</v>
      </c>
      <c r="J386" s="32">
        <v>4</v>
      </c>
      <c r="K386" s="32">
        <f t="shared" si="19"/>
        <v>0.336</v>
      </c>
      <c r="L386" s="17">
        <v>20211109</v>
      </c>
      <c r="M386" s="17">
        <v>20211113</v>
      </c>
      <c r="N386" s="14"/>
      <c r="O386" s="24" t="s">
        <v>147</v>
      </c>
      <c r="P386" s="14">
        <v>28</v>
      </c>
      <c r="Q386" s="14">
        <v>4</v>
      </c>
      <c r="R386" s="14">
        <f t="shared" si="16"/>
        <v>3360</v>
      </c>
      <c r="S386" s="24"/>
      <c r="T386" s="24" t="s">
        <v>147</v>
      </c>
      <c r="U386" s="14">
        <f t="shared" si="18"/>
        <v>0</v>
      </c>
      <c r="V386" s="14"/>
      <c r="W386" s="14"/>
      <c r="X386" s="14"/>
      <c r="Y386" s="14"/>
      <c r="Z386" s="14"/>
      <c r="AA386" s="14"/>
      <c r="AB386" s="14"/>
      <c r="AC386" s="14"/>
    </row>
    <row r="387" customHeight="1" spans="1:29">
      <c r="A387" s="13">
        <f>MATCH(C387,'2021年11月-2022年3月旅行社组织国内游客在厦住宿补助'!C$5:C$39,0)</f>
        <v>1</v>
      </c>
      <c r="B387" s="48">
        <f>MATCH(C387,'2021年11月-2022年3月旅行社组织国内游客在厦住宿补助'!C$5:C$24,0)</f>
        <v>1</v>
      </c>
      <c r="C387" s="14" t="s">
        <v>55</v>
      </c>
      <c r="D387" s="49">
        <f>SUBTOTAL(3,E$7:E387)</f>
        <v>340</v>
      </c>
      <c r="E387" s="49" t="str">
        <f t="shared" si="17"/>
        <v>GD56GY3N8558</v>
      </c>
      <c r="F387" s="31" t="s">
        <v>691</v>
      </c>
      <c r="G387" s="16">
        <v>14</v>
      </c>
      <c r="H387" s="38" t="s">
        <v>634</v>
      </c>
      <c r="I387" s="32">
        <v>14</v>
      </c>
      <c r="J387" s="32">
        <v>4</v>
      </c>
      <c r="K387" s="32">
        <f t="shared" si="19"/>
        <v>0.168</v>
      </c>
      <c r="L387" s="17">
        <v>20211110</v>
      </c>
      <c r="M387" s="17">
        <v>20211114</v>
      </c>
      <c r="N387" s="14"/>
      <c r="O387" s="24" t="s">
        <v>147</v>
      </c>
      <c r="P387" s="14">
        <v>14</v>
      </c>
      <c r="Q387" s="14">
        <v>4</v>
      </c>
      <c r="R387" s="14">
        <f t="shared" si="16"/>
        <v>1680</v>
      </c>
      <c r="S387" s="24"/>
      <c r="T387" s="24" t="s">
        <v>147</v>
      </c>
      <c r="U387" s="14">
        <f t="shared" si="18"/>
        <v>0</v>
      </c>
      <c r="V387" s="14"/>
      <c r="W387" s="14"/>
      <c r="X387" s="14"/>
      <c r="Y387" s="14"/>
      <c r="Z387" s="14"/>
      <c r="AA387" s="14"/>
      <c r="AB387" s="14"/>
      <c r="AC387" s="14"/>
    </row>
    <row r="388" customHeight="1" spans="1:29">
      <c r="A388" s="13">
        <f>MATCH(C388,'2021年11月-2022年3月旅行社组织国内游客在厦住宿补助'!C$5:C$39,0)</f>
        <v>1</v>
      </c>
      <c r="B388" s="48">
        <f>MATCH(C388,'2021年11月-2022年3月旅行社组织国内游客在厦住宿补助'!C$5:C$24,0)</f>
        <v>1</v>
      </c>
      <c r="C388" s="14" t="s">
        <v>55</v>
      </c>
      <c r="D388" s="49">
        <f>SUBTOTAL(3,E$7:E388)</f>
        <v>341</v>
      </c>
      <c r="E388" s="49" t="str">
        <f t="shared" si="17"/>
        <v>GD95XBWCUV03</v>
      </c>
      <c r="F388" s="31" t="s">
        <v>692</v>
      </c>
      <c r="G388" s="16">
        <v>29</v>
      </c>
      <c r="H388" s="38" t="s">
        <v>634</v>
      </c>
      <c r="I388" s="32">
        <v>29</v>
      </c>
      <c r="J388" s="32">
        <v>5</v>
      </c>
      <c r="K388" s="32">
        <f t="shared" si="19"/>
        <v>0.348</v>
      </c>
      <c r="L388" s="17">
        <v>20211110</v>
      </c>
      <c r="M388" s="17">
        <v>20211115</v>
      </c>
      <c r="N388" s="14" t="s">
        <v>693</v>
      </c>
      <c r="O388" s="24" t="s">
        <v>147</v>
      </c>
      <c r="P388" s="14">
        <v>28</v>
      </c>
      <c r="Q388" s="14">
        <v>5</v>
      </c>
      <c r="R388" s="14">
        <f t="shared" ref="R388:R451" si="20">IF(T388="是",IF(Q388=1,P388*30,IF(Q388=2,P388*70,IF(Q388&gt;2,P388*120,0))),0)</f>
        <v>3360</v>
      </c>
      <c r="S388" s="24" t="s">
        <v>693</v>
      </c>
      <c r="T388" s="24" t="s">
        <v>147</v>
      </c>
      <c r="U388" s="14">
        <f t="shared" si="18"/>
        <v>120</v>
      </c>
      <c r="V388" s="14"/>
      <c r="W388" s="14"/>
      <c r="X388" s="14"/>
      <c r="Y388" s="14"/>
      <c r="Z388" s="14"/>
      <c r="AA388" s="14"/>
      <c r="AB388" s="14"/>
      <c r="AC388" s="14"/>
    </row>
    <row r="389" customHeight="1" spans="1:29">
      <c r="A389" s="13">
        <f>MATCH(C389,'2021年11月-2022年3月旅行社组织国内游客在厦住宿补助'!C$5:C$39,0)</f>
        <v>1</v>
      </c>
      <c r="B389" s="48">
        <f>MATCH(C389,'2021年11月-2022年3月旅行社组织国内游客在厦住宿补助'!C$5:C$24,0)</f>
        <v>1</v>
      </c>
      <c r="C389" s="14" t="s">
        <v>55</v>
      </c>
      <c r="D389" s="49">
        <f>SUBTOTAL(3,E$7:E389)</f>
        <v>342</v>
      </c>
      <c r="E389" s="49" t="str">
        <f t="shared" si="17"/>
        <v>GD99CWA88T02</v>
      </c>
      <c r="F389" s="31" t="s">
        <v>694</v>
      </c>
      <c r="G389" s="16">
        <v>28</v>
      </c>
      <c r="H389" s="38" t="s">
        <v>390</v>
      </c>
      <c r="I389" s="32">
        <v>28</v>
      </c>
      <c r="J389" s="32">
        <v>5</v>
      </c>
      <c r="K389" s="32">
        <f t="shared" si="19"/>
        <v>0.336</v>
      </c>
      <c r="L389" s="17">
        <v>20211111</v>
      </c>
      <c r="M389" s="17">
        <v>20211116</v>
      </c>
      <c r="N389" s="14"/>
      <c r="O389" s="24" t="s">
        <v>147</v>
      </c>
      <c r="P389" s="14">
        <v>28</v>
      </c>
      <c r="Q389" s="14">
        <v>5</v>
      </c>
      <c r="R389" s="14">
        <f t="shared" si="20"/>
        <v>3360</v>
      </c>
      <c r="S389" s="24"/>
      <c r="T389" s="24" t="s">
        <v>147</v>
      </c>
      <c r="U389" s="14">
        <f t="shared" si="18"/>
        <v>0</v>
      </c>
      <c r="V389" s="14"/>
      <c r="W389" s="14"/>
      <c r="X389" s="14"/>
      <c r="Y389" s="14"/>
      <c r="Z389" s="14"/>
      <c r="AA389" s="14"/>
      <c r="AB389" s="14"/>
      <c r="AC389" s="14"/>
    </row>
    <row r="390" customHeight="1" spans="1:29">
      <c r="A390" s="13">
        <f>MATCH(C390,'2021年11月-2022年3月旅行社组织国内游客在厦住宿补助'!C$5:C$39,0)</f>
        <v>1</v>
      </c>
      <c r="B390" s="48">
        <f>MATCH(C390,'2021年11月-2022年3月旅行社组织国内游客在厦住宿补助'!C$5:C$24,0)</f>
        <v>1</v>
      </c>
      <c r="C390" s="14" t="s">
        <v>55</v>
      </c>
      <c r="D390" s="49">
        <f>SUBTOTAL(3,E$7:E390)</f>
        <v>343</v>
      </c>
      <c r="E390" s="49" t="str">
        <f t="shared" si="17"/>
        <v>GD05WBT1ZX94</v>
      </c>
      <c r="F390" s="31" t="s">
        <v>695</v>
      </c>
      <c r="G390" s="16">
        <v>11</v>
      </c>
      <c r="H390" s="38" t="s">
        <v>654</v>
      </c>
      <c r="I390" s="32">
        <v>11</v>
      </c>
      <c r="J390" s="32">
        <v>3</v>
      </c>
      <c r="K390" s="32">
        <f t="shared" si="19"/>
        <v>0.132</v>
      </c>
      <c r="L390" s="17">
        <v>20211112</v>
      </c>
      <c r="M390" s="17">
        <v>20211116</v>
      </c>
      <c r="N390" s="14"/>
      <c r="O390" s="24" t="s">
        <v>147</v>
      </c>
      <c r="P390" s="14">
        <v>11</v>
      </c>
      <c r="Q390" s="14">
        <v>3</v>
      </c>
      <c r="R390" s="14">
        <f t="shared" si="20"/>
        <v>1320</v>
      </c>
      <c r="S390" s="24"/>
      <c r="T390" s="24" t="s">
        <v>147</v>
      </c>
      <c r="U390" s="14">
        <f t="shared" si="18"/>
        <v>0</v>
      </c>
      <c r="V390" s="14"/>
      <c r="W390" s="14"/>
      <c r="X390" s="14"/>
      <c r="Y390" s="14"/>
      <c r="Z390" s="14"/>
      <c r="AA390" s="14"/>
      <c r="AB390" s="14"/>
      <c r="AC390" s="14"/>
    </row>
    <row r="391" customHeight="1" spans="1:29">
      <c r="A391" s="13">
        <f>MATCH(C391,'2021年11月-2022年3月旅行社组织国内游客在厦住宿补助'!C$5:C$39,0)</f>
        <v>1</v>
      </c>
      <c r="B391" s="48">
        <f>MATCH(C391,'2021年11月-2022年3月旅行社组织国内游客在厦住宿补助'!C$5:C$24,0)</f>
        <v>1</v>
      </c>
      <c r="C391" s="14" t="s">
        <v>55</v>
      </c>
      <c r="D391" s="49">
        <f>SUBTOTAL(3,E$7:E391)</f>
        <v>344</v>
      </c>
      <c r="E391" s="49" t="str">
        <f t="shared" si="17"/>
        <v>GD31ANA1RV00</v>
      </c>
      <c r="F391" s="31" t="s">
        <v>696</v>
      </c>
      <c r="G391" s="16">
        <v>10</v>
      </c>
      <c r="H391" s="38" t="s">
        <v>275</v>
      </c>
      <c r="I391" s="32">
        <v>10</v>
      </c>
      <c r="J391" s="32">
        <v>4</v>
      </c>
      <c r="K391" s="32">
        <f t="shared" si="19"/>
        <v>0.12</v>
      </c>
      <c r="L391" s="17">
        <v>20211112</v>
      </c>
      <c r="M391" s="17">
        <v>20211116</v>
      </c>
      <c r="N391" s="14"/>
      <c r="O391" s="24" t="s">
        <v>147</v>
      </c>
      <c r="P391" s="14">
        <v>10</v>
      </c>
      <c r="Q391" s="14">
        <v>4</v>
      </c>
      <c r="R391" s="14">
        <f t="shared" si="20"/>
        <v>1200</v>
      </c>
      <c r="S391" s="24"/>
      <c r="T391" s="24" t="s">
        <v>147</v>
      </c>
      <c r="U391" s="14">
        <f t="shared" si="18"/>
        <v>0</v>
      </c>
      <c r="V391" s="14"/>
      <c r="W391" s="14"/>
      <c r="X391" s="14"/>
      <c r="Y391" s="14"/>
      <c r="Z391" s="14"/>
      <c r="AA391" s="14"/>
      <c r="AB391" s="14"/>
      <c r="AC391" s="14"/>
    </row>
    <row r="392" customHeight="1" spans="1:29">
      <c r="A392" s="13">
        <f>MATCH(C392,'2021年11月-2022年3月旅行社组织国内游客在厦住宿补助'!C$5:C$39,0)</f>
        <v>1</v>
      </c>
      <c r="B392" s="48">
        <f>MATCH(C392,'2021年11月-2022年3月旅行社组织国内游客在厦住宿补助'!C$5:C$24,0)</f>
        <v>1</v>
      </c>
      <c r="C392" s="14" t="s">
        <v>55</v>
      </c>
      <c r="D392" s="49">
        <f>SUBTOTAL(3,E$7:E392)</f>
        <v>345</v>
      </c>
      <c r="E392" s="49" t="str">
        <f t="shared" si="17"/>
        <v>GD66C79FXC93</v>
      </c>
      <c r="F392" s="31" t="s">
        <v>697</v>
      </c>
      <c r="G392" s="16">
        <v>26</v>
      </c>
      <c r="H392" s="38" t="s">
        <v>275</v>
      </c>
      <c r="I392" s="32">
        <v>26</v>
      </c>
      <c r="J392" s="32">
        <v>4</v>
      </c>
      <c r="K392" s="32">
        <f t="shared" si="19"/>
        <v>0.312</v>
      </c>
      <c r="L392" s="17">
        <v>20211112</v>
      </c>
      <c r="M392" s="17">
        <v>20211116</v>
      </c>
      <c r="N392" s="14"/>
      <c r="O392" s="24" t="s">
        <v>147</v>
      </c>
      <c r="P392" s="14">
        <v>26</v>
      </c>
      <c r="Q392" s="14">
        <v>4</v>
      </c>
      <c r="R392" s="14">
        <f t="shared" si="20"/>
        <v>3120</v>
      </c>
      <c r="S392" s="24"/>
      <c r="T392" s="24" t="s">
        <v>147</v>
      </c>
      <c r="U392" s="14">
        <f t="shared" si="18"/>
        <v>0</v>
      </c>
      <c r="V392" s="14"/>
      <c r="W392" s="14"/>
      <c r="X392" s="14"/>
      <c r="Y392" s="14"/>
      <c r="Z392" s="14"/>
      <c r="AA392" s="14"/>
      <c r="AB392" s="14"/>
      <c r="AC392" s="14"/>
    </row>
    <row r="393" customHeight="1" spans="1:29">
      <c r="A393" s="13">
        <f>MATCH(C393,'2021年11月-2022年3月旅行社组织国内游客在厦住宿补助'!C$5:C$39,0)</f>
        <v>1</v>
      </c>
      <c r="B393" s="48">
        <f>MATCH(C393,'2021年11月-2022年3月旅行社组织国内游客在厦住宿补助'!C$5:C$24,0)</f>
        <v>1</v>
      </c>
      <c r="C393" s="14" t="s">
        <v>55</v>
      </c>
      <c r="D393" s="49">
        <f>SUBTOTAL(3,E$7:E393)</f>
        <v>346</v>
      </c>
      <c r="E393" s="49" t="str">
        <f t="shared" si="17"/>
        <v>GD97S429C078</v>
      </c>
      <c r="F393" s="31" t="s">
        <v>698</v>
      </c>
      <c r="G393" s="16">
        <v>28</v>
      </c>
      <c r="H393" s="38" t="s">
        <v>390</v>
      </c>
      <c r="I393" s="32">
        <v>28</v>
      </c>
      <c r="J393" s="32">
        <v>5</v>
      </c>
      <c r="K393" s="32">
        <f t="shared" si="19"/>
        <v>0.336</v>
      </c>
      <c r="L393" s="17">
        <v>20211113</v>
      </c>
      <c r="M393" s="17">
        <v>20211118</v>
      </c>
      <c r="N393" s="14"/>
      <c r="O393" s="24" t="s">
        <v>147</v>
      </c>
      <c r="P393" s="14">
        <v>28</v>
      </c>
      <c r="Q393" s="14">
        <v>5</v>
      </c>
      <c r="R393" s="14">
        <f t="shared" si="20"/>
        <v>3360</v>
      </c>
      <c r="S393" s="24"/>
      <c r="T393" s="24" t="s">
        <v>147</v>
      </c>
      <c r="U393" s="14">
        <f t="shared" si="18"/>
        <v>0</v>
      </c>
      <c r="V393" s="14"/>
      <c r="W393" s="14"/>
      <c r="X393" s="14"/>
      <c r="Y393" s="14"/>
      <c r="Z393" s="14"/>
      <c r="AA393" s="14"/>
      <c r="AB393" s="14"/>
      <c r="AC393" s="14"/>
    </row>
    <row r="394" customHeight="1" spans="1:29">
      <c r="A394" s="13">
        <f>MATCH(C394,'2021年11月-2022年3月旅行社组织国内游客在厦住宿补助'!C$5:C$39,0)</f>
        <v>1</v>
      </c>
      <c r="B394" s="48">
        <f>MATCH(C394,'2021年11月-2022年3月旅行社组织国内游客在厦住宿补助'!C$5:C$24,0)</f>
        <v>1</v>
      </c>
      <c r="C394" s="14" t="s">
        <v>55</v>
      </c>
      <c r="D394" s="49">
        <f>SUBTOTAL(3,E$7:E394)</f>
        <v>347</v>
      </c>
      <c r="E394" s="49" t="str">
        <f t="shared" ref="E394:E457" si="21">IF(F394=F393,"",F394)</f>
        <v>GD49H6NO3W71</v>
      </c>
      <c r="F394" s="31" t="s">
        <v>699</v>
      </c>
      <c r="G394" s="16">
        <v>20</v>
      </c>
      <c r="H394" s="38" t="s">
        <v>654</v>
      </c>
      <c r="I394" s="32">
        <v>20</v>
      </c>
      <c r="J394" s="32">
        <v>4</v>
      </c>
      <c r="K394" s="32">
        <f t="shared" si="19"/>
        <v>0.24</v>
      </c>
      <c r="L394" s="17">
        <v>20211113</v>
      </c>
      <c r="M394" s="17">
        <v>20211117</v>
      </c>
      <c r="N394" s="14"/>
      <c r="O394" s="24" t="s">
        <v>147</v>
      </c>
      <c r="P394" s="14">
        <v>20</v>
      </c>
      <c r="Q394" s="14">
        <v>4</v>
      </c>
      <c r="R394" s="14">
        <f t="shared" si="20"/>
        <v>2400</v>
      </c>
      <c r="S394" s="24"/>
      <c r="T394" s="24" t="s">
        <v>147</v>
      </c>
      <c r="U394" s="14">
        <f t="shared" si="18"/>
        <v>0</v>
      </c>
      <c r="V394" s="14"/>
      <c r="W394" s="14"/>
      <c r="X394" s="14"/>
      <c r="Y394" s="14"/>
      <c r="Z394" s="14"/>
      <c r="AA394" s="14"/>
      <c r="AB394" s="14"/>
      <c r="AC394" s="14"/>
    </row>
    <row r="395" customHeight="1" spans="1:29">
      <c r="A395" s="13">
        <f>MATCH(C395,'2021年11月-2022年3月旅行社组织国内游客在厦住宿补助'!C$5:C$39,0)</f>
        <v>1</v>
      </c>
      <c r="B395" s="48">
        <f>MATCH(C395,'2021年11月-2022年3月旅行社组织国内游客在厦住宿补助'!C$5:C$24,0)</f>
        <v>1</v>
      </c>
      <c r="C395" s="14" t="s">
        <v>55</v>
      </c>
      <c r="D395" s="49">
        <f>SUBTOTAL(3,E$7:E395)</f>
        <v>348</v>
      </c>
      <c r="E395" s="49" t="str">
        <f t="shared" si="21"/>
        <v>GD87DTQ90768</v>
      </c>
      <c r="F395" s="31" t="s">
        <v>700</v>
      </c>
      <c r="G395" s="16">
        <v>25</v>
      </c>
      <c r="H395" s="38" t="s">
        <v>634</v>
      </c>
      <c r="I395" s="32">
        <v>25</v>
      </c>
      <c r="J395" s="32">
        <v>4</v>
      </c>
      <c r="K395" s="32">
        <f t="shared" si="19"/>
        <v>0.3</v>
      </c>
      <c r="L395" s="17">
        <v>20211113</v>
      </c>
      <c r="M395" s="17">
        <v>20211117</v>
      </c>
      <c r="N395" s="14"/>
      <c r="O395" s="24" t="s">
        <v>147</v>
      </c>
      <c r="P395" s="14">
        <v>25</v>
      </c>
      <c r="Q395" s="14">
        <v>4</v>
      </c>
      <c r="R395" s="14">
        <f t="shared" si="20"/>
        <v>3000</v>
      </c>
      <c r="S395" s="24"/>
      <c r="T395" s="24" t="s">
        <v>147</v>
      </c>
      <c r="U395" s="14">
        <f t="shared" ref="U395:U458" si="22">K395*10000-R395</f>
        <v>0</v>
      </c>
      <c r="V395" s="14"/>
      <c r="W395" s="14"/>
      <c r="X395" s="14"/>
      <c r="Y395" s="14"/>
      <c r="Z395" s="14"/>
      <c r="AA395" s="14"/>
      <c r="AB395" s="14"/>
      <c r="AC395" s="14"/>
    </row>
    <row r="396" customHeight="1" spans="1:29">
      <c r="A396" s="13">
        <f>MATCH(C396,'2021年11月-2022年3月旅行社组织国内游客在厦住宿补助'!C$5:C$39,0)</f>
        <v>1</v>
      </c>
      <c r="B396" s="48">
        <f>MATCH(C396,'2021年11月-2022年3月旅行社组织国内游客在厦住宿补助'!C$5:C$24,0)</f>
        <v>1</v>
      </c>
      <c r="C396" s="14" t="s">
        <v>55</v>
      </c>
      <c r="D396" s="49">
        <f>SUBTOTAL(3,E$7:E396)</f>
        <v>349</v>
      </c>
      <c r="E396" s="49" t="str">
        <f t="shared" si="21"/>
        <v>GD10EW99A354</v>
      </c>
      <c r="F396" s="31" t="s">
        <v>701</v>
      </c>
      <c r="G396" s="16">
        <v>26</v>
      </c>
      <c r="H396" s="38" t="s">
        <v>623</v>
      </c>
      <c r="I396" s="32">
        <v>26</v>
      </c>
      <c r="J396" s="32">
        <v>4</v>
      </c>
      <c r="K396" s="32">
        <f t="shared" si="19"/>
        <v>0.312</v>
      </c>
      <c r="L396" s="17">
        <v>20211114</v>
      </c>
      <c r="M396" s="17">
        <v>20211118</v>
      </c>
      <c r="N396" s="14"/>
      <c r="O396" s="24" t="s">
        <v>147</v>
      </c>
      <c r="P396" s="14">
        <v>26</v>
      </c>
      <c r="Q396" s="14">
        <v>4</v>
      </c>
      <c r="R396" s="14">
        <f t="shared" si="20"/>
        <v>3120</v>
      </c>
      <c r="S396" s="24"/>
      <c r="T396" s="24" t="s">
        <v>147</v>
      </c>
      <c r="U396" s="14">
        <f t="shared" si="22"/>
        <v>0</v>
      </c>
      <c r="V396" s="14"/>
      <c r="W396" s="14"/>
      <c r="X396" s="14"/>
      <c r="Y396" s="14"/>
      <c r="Z396" s="14"/>
      <c r="AA396" s="14"/>
      <c r="AB396" s="14"/>
      <c r="AC396" s="14"/>
    </row>
    <row r="397" customHeight="1" spans="1:29">
      <c r="A397" s="13">
        <f>MATCH(C397,'2021年11月-2022年3月旅行社组织国内游客在厦住宿补助'!C$5:C$39,0)</f>
        <v>1</v>
      </c>
      <c r="B397" s="48">
        <f>MATCH(C397,'2021年11月-2022年3月旅行社组织国内游客在厦住宿补助'!C$5:C$24,0)</f>
        <v>1</v>
      </c>
      <c r="C397" s="14" t="s">
        <v>55</v>
      </c>
      <c r="D397" s="49">
        <f>SUBTOTAL(3,E$7:E397)</f>
        <v>350</v>
      </c>
      <c r="E397" s="49" t="str">
        <f t="shared" si="21"/>
        <v>GD06IBX95E65</v>
      </c>
      <c r="F397" s="31" t="s">
        <v>702</v>
      </c>
      <c r="G397" s="16">
        <v>28</v>
      </c>
      <c r="H397" s="38" t="s">
        <v>275</v>
      </c>
      <c r="I397" s="32">
        <v>28</v>
      </c>
      <c r="J397" s="32">
        <v>5</v>
      </c>
      <c r="K397" s="32">
        <f t="shared" si="19"/>
        <v>0.336</v>
      </c>
      <c r="L397" s="17">
        <v>20211114</v>
      </c>
      <c r="M397" s="17">
        <v>20211119</v>
      </c>
      <c r="N397" s="14"/>
      <c r="O397" s="24" t="s">
        <v>147</v>
      </c>
      <c r="P397" s="14">
        <v>28</v>
      </c>
      <c r="Q397" s="14">
        <v>5</v>
      </c>
      <c r="R397" s="14">
        <f t="shared" si="20"/>
        <v>3360</v>
      </c>
      <c r="S397" s="24"/>
      <c r="T397" s="24" t="s">
        <v>147</v>
      </c>
      <c r="U397" s="14">
        <f t="shared" si="22"/>
        <v>0</v>
      </c>
      <c r="V397" s="14"/>
      <c r="W397" s="14"/>
      <c r="X397" s="14"/>
      <c r="Y397" s="14"/>
      <c r="Z397" s="14"/>
      <c r="AA397" s="14"/>
      <c r="AB397" s="14"/>
      <c r="AC397" s="14"/>
    </row>
    <row r="398" customHeight="1" spans="1:29">
      <c r="A398" s="13">
        <f>MATCH(C398,'2021年11月-2022年3月旅行社组织国内游客在厦住宿补助'!C$5:C$39,0)</f>
        <v>1</v>
      </c>
      <c r="B398" s="48">
        <f>MATCH(C398,'2021年11月-2022年3月旅行社组织国内游客在厦住宿补助'!C$5:C$24,0)</f>
        <v>1</v>
      </c>
      <c r="C398" s="14" t="s">
        <v>55</v>
      </c>
      <c r="D398" s="49">
        <f>SUBTOTAL(3,E$7:E398)</f>
        <v>351</v>
      </c>
      <c r="E398" s="49" t="str">
        <f t="shared" si="21"/>
        <v>GD66Y9JVN882</v>
      </c>
      <c r="F398" s="31" t="s">
        <v>703</v>
      </c>
      <c r="G398" s="16">
        <v>29</v>
      </c>
      <c r="H398" s="38" t="s">
        <v>623</v>
      </c>
      <c r="I398" s="32">
        <v>29</v>
      </c>
      <c r="J398" s="32">
        <v>5</v>
      </c>
      <c r="K398" s="32">
        <f t="shared" ref="K398:K461" si="23">I398*120/10000</f>
        <v>0.348</v>
      </c>
      <c r="L398" s="17">
        <v>20211114</v>
      </c>
      <c r="M398" s="17">
        <v>20211119</v>
      </c>
      <c r="N398" s="14"/>
      <c r="O398" s="24" t="s">
        <v>147</v>
      </c>
      <c r="P398" s="14">
        <v>29</v>
      </c>
      <c r="Q398" s="14">
        <v>5</v>
      </c>
      <c r="R398" s="14">
        <f t="shared" si="20"/>
        <v>3480</v>
      </c>
      <c r="S398" s="24"/>
      <c r="T398" s="24" t="s">
        <v>147</v>
      </c>
      <c r="U398" s="14">
        <f t="shared" si="22"/>
        <v>0</v>
      </c>
      <c r="V398" s="14"/>
      <c r="W398" s="14"/>
      <c r="X398" s="14"/>
      <c r="Y398" s="14"/>
      <c r="Z398" s="14"/>
      <c r="AA398" s="14"/>
      <c r="AB398" s="14"/>
      <c r="AC398" s="14"/>
    </row>
    <row r="399" customHeight="1" spans="1:29">
      <c r="A399" s="13">
        <f>MATCH(C399,'2021年11月-2022年3月旅行社组织国内游客在厦住宿补助'!C$5:C$39,0)</f>
        <v>1</v>
      </c>
      <c r="B399" s="48">
        <f>MATCH(C399,'2021年11月-2022年3月旅行社组织国内游客在厦住宿补助'!C$5:C$24,0)</f>
        <v>1</v>
      </c>
      <c r="C399" s="14" t="s">
        <v>55</v>
      </c>
      <c r="D399" s="49">
        <f>SUBTOTAL(3,E$7:E399)</f>
        <v>352</v>
      </c>
      <c r="E399" s="49" t="str">
        <f t="shared" si="21"/>
        <v>GD063J36WT45</v>
      </c>
      <c r="F399" s="31" t="s">
        <v>704</v>
      </c>
      <c r="G399" s="16">
        <v>16</v>
      </c>
      <c r="H399" s="38" t="s">
        <v>275</v>
      </c>
      <c r="I399" s="32">
        <v>16</v>
      </c>
      <c r="J399" s="32">
        <v>5</v>
      </c>
      <c r="K399" s="32">
        <f t="shared" si="23"/>
        <v>0.192</v>
      </c>
      <c r="L399" s="17">
        <v>20211114</v>
      </c>
      <c r="M399" s="17">
        <v>20211119</v>
      </c>
      <c r="N399" s="14"/>
      <c r="O399" s="24" t="s">
        <v>147</v>
      </c>
      <c r="P399" s="14">
        <v>16</v>
      </c>
      <c r="Q399" s="14">
        <v>5</v>
      </c>
      <c r="R399" s="14">
        <f t="shared" si="20"/>
        <v>1920</v>
      </c>
      <c r="S399" s="24"/>
      <c r="T399" s="24" t="s">
        <v>147</v>
      </c>
      <c r="U399" s="14">
        <f t="shared" si="22"/>
        <v>0</v>
      </c>
      <c r="V399" s="14"/>
      <c r="W399" s="14"/>
      <c r="X399" s="14"/>
      <c r="Y399" s="14"/>
      <c r="Z399" s="14"/>
      <c r="AA399" s="14"/>
      <c r="AB399" s="14"/>
      <c r="AC399" s="14"/>
    </row>
    <row r="400" customHeight="1" spans="1:29">
      <c r="A400" s="13">
        <f>MATCH(C400,'2021年11月-2022年3月旅行社组织国内游客在厦住宿补助'!C$5:C$39,0)</f>
        <v>1</v>
      </c>
      <c r="B400" s="48">
        <f>MATCH(C400,'2021年11月-2022年3月旅行社组织国内游客在厦住宿补助'!C$5:C$24,0)</f>
        <v>1</v>
      </c>
      <c r="C400" s="14" t="s">
        <v>55</v>
      </c>
      <c r="D400" s="49">
        <f>SUBTOTAL(3,E$7:E400)</f>
        <v>353</v>
      </c>
      <c r="E400" s="49" t="str">
        <f t="shared" si="21"/>
        <v>GD106BRN0Y05</v>
      </c>
      <c r="F400" s="31" t="s">
        <v>705</v>
      </c>
      <c r="G400" s="16">
        <v>29</v>
      </c>
      <c r="H400" s="38" t="s">
        <v>275</v>
      </c>
      <c r="I400" s="32">
        <v>29</v>
      </c>
      <c r="J400" s="32">
        <v>5</v>
      </c>
      <c r="K400" s="32">
        <f t="shared" si="23"/>
        <v>0.348</v>
      </c>
      <c r="L400" s="17">
        <v>20211114</v>
      </c>
      <c r="M400" s="17">
        <v>20211119</v>
      </c>
      <c r="N400" s="14"/>
      <c r="O400" s="24" t="s">
        <v>147</v>
      </c>
      <c r="P400" s="14">
        <v>29</v>
      </c>
      <c r="Q400" s="14">
        <v>5</v>
      </c>
      <c r="R400" s="14">
        <f t="shared" si="20"/>
        <v>3480</v>
      </c>
      <c r="S400" s="24"/>
      <c r="T400" s="24" t="s">
        <v>147</v>
      </c>
      <c r="U400" s="14">
        <f t="shared" si="22"/>
        <v>0</v>
      </c>
      <c r="V400" s="14"/>
      <c r="W400" s="14"/>
      <c r="X400" s="14"/>
      <c r="Y400" s="14"/>
      <c r="Z400" s="14"/>
      <c r="AA400" s="14"/>
      <c r="AB400" s="14"/>
      <c r="AC400" s="14"/>
    </row>
    <row r="401" customHeight="1" spans="1:29">
      <c r="A401" s="13">
        <f>MATCH(C401,'2021年11月-2022年3月旅行社组织国内游客在厦住宿补助'!C$5:C$39,0)</f>
        <v>1</v>
      </c>
      <c r="B401" s="48">
        <f>MATCH(C401,'2021年11月-2022年3月旅行社组织国内游客在厦住宿补助'!C$5:C$24,0)</f>
        <v>1</v>
      </c>
      <c r="C401" s="14" t="s">
        <v>55</v>
      </c>
      <c r="D401" s="49">
        <f>SUBTOTAL(3,E$7:E401)</f>
        <v>354</v>
      </c>
      <c r="E401" s="49" t="str">
        <f t="shared" si="21"/>
        <v>GD57M8OS7K74</v>
      </c>
      <c r="F401" s="31" t="s">
        <v>706</v>
      </c>
      <c r="G401" s="16">
        <v>32</v>
      </c>
      <c r="H401" s="38" t="s">
        <v>275</v>
      </c>
      <c r="I401" s="32">
        <v>32</v>
      </c>
      <c r="J401" s="32">
        <v>5</v>
      </c>
      <c r="K401" s="32">
        <f t="shared" si="23"/>
        <v>0.384</v>
      </c>
      <c r="L401" s="17">
        <v>20211115</v>
      </c>
      <c r="M401" s="17">
        <v>20211120</v>
      </c>
      <c r="N401" s="14"/>
      <c r="O401" s="24" t="s">
        <v>147</v>
      </c>
      <c r="P401" s="14">
        <v>32</v>
      </c>
      <c r="Q401" s="14">
        <v>5</v>
      </c>
      <c r="R401" s="14">
        <f t="shared" si="20"/>
        <v>3840</v>
      </c>
      <c r="S401" s="24"/>
      <c r="T401" s="24" t="s">
        <v>147</v>
      </c>
      <c r="U401" s="14">
        <f t="shared" si="22"/>
        <v>0</v>
      </c>
      <c r="V401" s="14"/>
      <c r="W401" s="14"/>
      <c r="X401" s="14"/>
      <c r="Y401" s="14"/>
      <c r="Z401" s="14"/>
      <c r="AA401" s="14"/>
      <c r="AB401" s="14"/>
      <c r="AC401" s="14"/>
    </row>
    <row r="402" customHeight="1" spans="1:29">
      <c r="A402" s="13">
        <f>MATCH(C402,'2021年11月-2022年3月旅行社组织国内游客在厦住宿补助'!C$5:C$39,0)</f>
        <v>1</v>
      </c>
      <c r="B402" s="48">
        <f>MATCH(C402,'2021年11月-2022年3月旅行社组织国内游客在厦住宿补助'!C$5:C$24,0)</f>
        <v>1</v>
      </c>
      <c r="C402" s="14" t="s">
        <v>55</v>
      </c>
      <c r="D402" s="49">
        <f>SUBTOTAL(3,E$7:E402)</f>
        <v>355</v>
      </c>
      <c r="E402" s="49" t="str">
        <f t="shared" si="21"/>
        <v>GD72YLNVGD40</v>
      </c>
      <c r="F402" s="31" t="s">
        <v>707</v>
      </c>
      <c r="G402" s="16">
        <v>13</v>
      </c>
      <c r="H402" s="38" t="s">
        <v>275</v>
      </c>
      <c r="I402" s="32">
        <v>13</v>
      </c>
      <c r="J402" s="32">
        <v>5</v>
      </c>
      <c r="K402" s="32">
        <f t="shared" si="23"/>
        <v>0.156</v>
      </c>
      <c r="L402" s="17">
        <v>20211115</v>
      </c>
      <c r="M402" s="17">
        <v>20211120</v>
      </c>
      <c r="N402" s="14"/>
      <c r="O402" s="24" t="s">
        <v>147</v>
      </c>
      <c r="P402" s="14">
        <v>13</v>
      </c>
      <c r="Q402" s="14">
        <v>5</v>
      </c>
      <c r="R402" s="14">
        <f t="shared" si="20"/>
        <v>1560</v>
      </c>
      <c r="S402" s="24"/>
      <c r="T402" s="24" t="s">
        <v>147</v>
      </c>
      <c r="U402" s="14">
        <f t="shared" si="22"/>
        <v>0</v>
      </c>
      <c r="V402" s="14"/>
      <c r="W402" s="14"/>
      <c r="X402" s="14"/>
      <c r="Y402" s="14"/>
      <c r="Z402" s="14"/>
      <c r="AA402" s="14"/>
      <c r="AB402" s="14"/>
      <c r="AC402" s="14"/>
    </row>
    <row r="403" customHeight="1" spans="1:29">
      <c r="A403" s="13">
        <f>MATCH(C403,'2021年11月-2022年3月旅行社组织国内游客在厦住宿补助'!C$5:C$39,0)</f>
        <v>1</v>
      </c>
      <c r="B403" s="48">
        <f>MATCH(C403,'2021年11月-2022年3月旅行社组织国内游客在厦住宿补助'!C$5:C$24,0)</f>
        <v>1</v>
      </c>
      <c r="C403" s="14" t="s">
        <v>55</v>
      </c>
      <c r="D403" s="49">
        <f>SUBTOTAL(3,E$7:E403)</f>
        <v>356</v>
      </c>
      <c r="E403" s="49" t="str">
        <f t="shared" si="21"/>
        <v>GD72VC3OWC87</v>
      </c>
      <c r="F403" s="31" t="s">
        <v>708</v>
      </c>
      <c r="G403" s="16">
        <v>20</v>
      </c>
      <c r="H403" s="38" t="s">
        <v>275</v>
      </c>
      <c r="I403" s="32">
        <v>20</v>
      </c>
      <c r="J403" s="32">
        <v>4</v>
      </c>
      <c r="K403" s="32">
        <f t="shared" si="23"/>
        <v>0.24</v>
      </c>
      <c r="L403" s="17">
        <v>20211115</v>
      </c>
      <c r="M403" s="17">
        <v>20211119</v>
      </c>
      <c r="N403" s="14"/>
      <c r="O403" s="24" t="s">
        <v>147</v>
      </c>
      <c r="P403" s="14">
        <v>20</v>
      </c>
      <c r="Q403" s="14">
        <v>4</v>
      </c>
      <c r="R403" s="14">
        <f t="shared" si="20"/>
        <v>2400</v>
      </c>
      <c r="S403" s="24"/>
      <c r="T403" s="24" t="s">
        <v>147</v>
      </c>
      <c r="U403" s="14">
        <f t="shared" si="22"/>
        <v>0</v>
      </c>
      <c r="V403" s="14"/>
      <c r="W403" s="14"/>
      <c r="X403" s="14"/>
      <c r="Y403" s="14"/>
      <c r="Z403" s="14"/>
      <c r="AA403" s="14"/>
      <c r="AB403" s="14"/>
      <c r="AC403" s="14"/>
    </row>
    <row r="404" customHeight="1" spans="1:29">
      <c r="A404" s="13">
        <f>MATCH(C404,'2021年11月-2022年3月旅行社组织国内游客在厦住宿补助'!C$5:C$39,0)</f>
        <v>1</v>
      </c>
      <c r="B404" s="48">
        <f>MATCH(C404,'2021年11月-2022年3月旅行社组织国内游客在厦住宿补助'!C$5:C$24,0)</f>
        <v>1</v>
      </c>
      <c r="C404" s="14" t="s">
        <v>55</v>
      </c>
      <c r="D404" s="49">
        <f>SUBTOTAL(3,E$7:E404)</f>
        <v>357</v>
      </c>
      <c r="E404" s="49" t="str">
        <f t="shared" si="21"/>
        <v>GD77YTDGHL46</v>
      </c>
      <c r="F404" s="31" t="s">
        <v>709</v>
      </c>
      <c r="G404" s="16">
        <v>24</v>
      </c>
      <c r="H404" s="38" t="s">
        <v>390</v>
      </c>
      <c r="I404" s="32">
        <v>24</v>
      </c>
      <c r="J404" s="32">
        <v>4</v>
      </c>
      <c r="K404" s="32">
        <f t="shared" si="23"/>
        <v>0.288</v>
      </c>
      <c r="L404" s="17">
        <v>20211115</v>
      </c>
      <c r="M404" s="17">
        <v>20211119</v>
      </c>
      <c r="N404" s="14"/>
      <c r="O404" s="24" t="s">
        <v>147</v>
      </c>
      <c r="P404" s="14">
        <v>24</v>
      </c>
      <c r="Q404" s="14">
        <v>4</v>
      </c>
      <c r="R404" s="14">
        <f t="shared" si="20"/>
        <v>2880</v>
      </c>
      <c r="S404" s="24"/>
      <c r="T404" s="24" t="s">
        <v>147</v>
      </c>
      <c r="U404" s="14">
        <f t="shared" si="22"/>
        <v>0</v>
      </c>
      <c r="V404" s="14"/>
      <c r="W404" s="14"/>
      <c r="X404" s="14"/>
      <c r="Y404" s="14"/>
      <c r="Z404" s="14"/>
      <c r="AA404" s="14"/>
      <c r="AB404" s="14"/>
      <c r="AC404" s="14"/>
    </row>
    <row r="405" customHeight="1" spans="1:29">
      <c r="A405" s="13">
        <f>MATCH(C405,'2021年11月-2022年3月旅行社组织国内游客在厦住宿补助'!C$5:C$39,0)</f>
        <v>1</v>
      </c>
      <c r="B405" s="48">
        <f>MATCH(C405,'2021年11月-2022年3月旅行社组织国内游客在厦住宿补助'!C$5:C$24,0)</f>
        <v>1</v>
      </c>
      <c r="C405" s="14" t="s">
        <v>55</v>
      </c>
      <c r="D405" s="49">
        <f>SUBTOTAL(3,E$7:E405)</f>
        <v>358</v>
      </c>
      <c r="E405" s="49" t="str">
        <f t="shared" si="21"/>
        <v>GD75OJA98H35</v>
      </c>
      <c r="F405" s="31" t="s">
        <v>710</v>
      </c>
      <c r="G405" s="16">
        <v>22</v>
      </c>
      <c r="H405" s="38" t="s">
        <v>390</v>
      </c>
      <c r="I405" s="32">
        <v>22</v>
      </c>
      <c r="J405" s="32">
        <v>4</v>
      </c>
      <c r="K405" s="32">
        <f t="shared" si="23"/>
        <v>0.264</v>
      </c>
      <c r="L405" s="17">
        <v>20211115</v>
      </c>
      <c r="M405" s="17">
        <v>20211119</v>
      </c>
      <c r="N405" s="14"/>
      <c r="O405" s="24" t="s">
        <v>147</v>
      </c>
      <c r="P405" s="14">
        <v>22</v>
      </c>
      <c r="Q405" s="14">
        <v>4</v>
      </c>
      <c r="R405" s="14">
        <f t="shared" si="20"/>
        <v>2640</v>
      </c>
      <c r="S405" s="24"/>
      <c r="T405" s="24" t="s">
        <v>147</v>
      </c>
      <c r="U405" s="14">
        <f t="shared" si="22"/>
        <v>0</v>
      </c>
      <c r="V405" s="14"/>
      <c r="W405" s="14"/>
      <c r="X405" s="14"/>
      <c r="Y405" s="14"/>
      <c r="Z405" s="14"/>
      <c r="AA405" s="14"/>
      <c r="AB405" s="14"/>
      <c r="AC405" s="14"/>
    </row>
    <row r="406" customHeight="1" spans="1:29">
      <c r="A406" s="13">
        <f>MATCH(C406,'2021年11月-2022年3月旅行社组织国内游客在厦住宿补助'!C$5:C$39,0)</f>
        <v>1</v>
      </c>
      <c r="B406" s="48">
        <f>MATCH(C406,'2021年11月-2022年3月旅行社组织国内游客在厦住宿补助'!C$5:C$24,0)</f>
        <v>1</v>
      </c>
      <c r="C406" s="14" t="s">
        <v>55</v>
      </c>
      <c r="D406" s="49">
        <f>SUBTOTAL(3,E$7:E406)</f>
        <v>359</v>
      </c>
      <c r="E406" s="49" t="str">
        <f t="shared" si="21"/>
        <v>GD60E0FB6933</v>
      </c>
      <c r="F406" s="31" t="s">
        <v>711</v>
      </c>
      <c r="G406" s="16">
        <v>30</v>
      </c>
      <c r="H406" s="38" t="s">
        <v>634</v>
      </c>
      <c r="I406" s="32">
        <v>30</v>
      </c>
      <c r="J406" s="32">
        <v>4</v>
      </c>
      <c r="K406" s="32">
        <f t="shared" si="23"/>
        <v>0.36</v>
      </c>
      <c r="L406" s="17">
        <v>20211115</v>
      </c>
      <c r="M406" s="17">
        <v>20211119</v>
      </c>
      <c r="N406" s="14"/>
      <c r="O406" s="24" t="s">
        <v>147</v>
      </c>
      <c r="P406" s="14">
        <v>30</v>
      </c>
      <c r="Q406" s="14">
        <v>4</v>
      </c>
      <c r="R406" s="14">
        <f t="shared" si="20"/>
        <v>3600</v>
      </c>
      <c r="S406" s="24"/>
      <c r="T406" s="24" t="s">
        <v>147</v>
      </c>
      <c r="U406" s="14">
        <f t="shared" si="22"/>
        <v>0</v>
      </c>
      <c r="V406" s="14"/>
      <c r="W406" s="14"/>
      <c r="X406" s="14"/>
      <c r="Y406" s="14"/>
      <c r="Z406" s="14"/>
      <c r="AA406" s="14"/>
      <c r="AB406" s="14"/>
      <c r="AC406" s="14"/>
    </row>
    <row r="407" customHeight="1" spans="1:29">
      <c r="A407" s="13">
        <f>MATCH(C407,'2021年11月-2022年3月旅行社组织国内游客在厦住宿补助'!C$5:C$39,0)</f>
        <v>1</v>
      </c>
      <c r="B407" s="48">
        <f>MATCH(C407,'2021年11月-2022年3月旅行社组织国内游客在厦住宿补助'!C$5:C$24,0)</f>
        <v>1</v>
      </c>
      <c r="C407" s="14" t="s">
        <v>55</v>
      </c>
      <c r="D407" s="49">
        <f>SUBTOTAL(3,E$7:E407)</f>
        <v>360</v>
      </c>
      <c r="E407" s="49" t="str">
        <f t="shared" si="21"/>
        <v>GD282FETLA83</v>
      </c>
      <c r="F407" s="31" t="s">
        <v>712</v>
      </c>
      <c r="G407" s="16">
        <v>14</v>
      </c>
      <c r="H407" s="38" t="s">
        <v>713</v>
      </c>
      <c r="I407" s="32">
        <v>14</v>
      </c>
      <c r="J407" s="32">
        <v>4</v>
      </c>
      <c r="K407" s="32">
        <f t="shared" si="23"/>
        <v>0.168</v>
      </c>
      <c r="L407" s="17">
        <v>20211115</v>
      </c>
      <c r="M407" s="17">
        <v>20211119</v>
      </c>
      <c r="N407" s="14"/>
      <c r="O407" s="24" t="s">
        <v>147</v>
      </c>
      <c r="P407" s="14">
        <v>14</v>
      </c>
      <c r="Q407" s="14">
        <v>4</v>
      </c>
      <c r="R407" s="14">
        <f t="shared" si="20"/>
        <v>1680</v>
      </c>
      <c r="S407" s="24"/>
      <c r="T407" s="24" t="s">
        <v>147</v>
      </c>
      <c r="U407" s="14">
        <f t="shared" si="22"/>
        <v>0</v>
      </c>
      <c r="V407" s="14"/>
      <c r="W407" s="14"/>
      <c r="X407" s="14"/>
      <c r="Y407" s="14"/>
      <c r="Z407" s="14"/>
      <c r="AA407" s="14"/>
      <c r="AB407" s="14"/>
      <c r="AC407" s="14"/>
    </row>
    <row r="408" customHeight="1" spans="1:29">
      <c r="A408" s="13">
        <f>MATCH(C408,'2021年11月-2022年3月旅行社组织国内游客在厦住宿补助'!C$5:C$39,0)</f>
        <v>1</v>
      </c>
      <c r="B408" s="48">
        <f>MATCH(C408,'2021年11月-2022年3月旅行社组织国内游客在厦住宿补助'!C$5:C$24,0)</f>
        <v>1</v>
      </c>
      <c r="C408" s="14" t="s">
        <v>55</v>
      </c>
      <c r="D408" s="49">
        <f>SUBTOTAL(3,E$7:E408)</f>
        <v>361</v>
      </c>
      <c r="E408" s="49" t="str">
        <f t="shared" si="21"/>
        <v>GD018UV9UY80</v>
      </c>
      <c r="F408" s="31" t="s">
        <v>714</v>
      </c>
      <c r="G408" s="16">
        <v>14</v>
      </c>
      <c r="H408" s="38" t="s">
        <v>634</v>
      </c>
      <c r="I408" s="32">
        <v>14</v>
      </c>
      <c r="J408" s="32">
        <v>4</v>
      </c>
      <c r="K408" s="32">
        <f t="shared" si="23"/>
        <v>0.168</v>
      </c>
      <c r="L408" s="17">
        <v>20211115</v>
      </c>
      <c r="M408" s="17">
        <v>20211119</v>
      </c>
      <c r="N408" s="14"/>
      <c r="O408" s="24" t="s">
        <v>147</v>
      </c>
      <c r="P408" s="14">
        <v>14</v>
      </c>
      <c r="Q408" s="14">
        <v>4</v>
      </c>
      <c r="R408" s="14">
        <f t="shared" si="20"/>
        <v>1680</v>
      </c>
      <c r="S408" s="24"/>
      <c r="T408" s="24" t="s">
        <v>147</v>
      </c>
      <c r="U408" s="14">
        <f t="shared" si="22"/>
        <v>0</v>
      </c>
      <c r="V408" s="14"/>
      <c r="W408" s="14"/>
      <c r="X408" s="14"/>
      <c r="Y408" s="14"/>
      <c r="Z408" s="14"/>
      <c r="AA408" s="14"/>
      <c r="AB408" s="14"/>
      <c r="AC408" s="14"/>
    </row>
    <row r="409" customHeight="1" spans="1:29">
      <c r="A409" s="13">
        <f>MATCH(C409,'2021年11月-2022年3月旅行社组织国内游客在厦住宿补助'!C$5:C$39,0)</f>
        <v>1</v>
      </c>
      <c r="B409" s="48">
        <f>MATCH(C409,'2021年11月-2022年3月旅行社组织国内游客在厦住宿补助'!C$5:C$24,0)</f>
        <v>1</v>
      </c>
      <c r="C409" s="14" t="s">
        <v>55</v>
      </c>
      <c r="D409" s="49">
        <f>SUBTOTAL(3,E$7:E409)</f>
        <v>362</v>
      </c>
      <c r="E409" s="49" t="str">
        <f t="shared" si="21"/>
        <v>GD31NCO5RH96</v>
      </c>
      <c r="F409" s="31" t="s">
        <v>715</v>
      </c>
      <c r="G409" s="16">
        <v>30</v>
      </c>
      <c r="H409" s="38" t="s">
        <v>390</v>
      </c>
      <c r="I409" s="32">
        <v>30</v>
      </c>
      <c r="J409" s="32">
        <v>4</v>
      </c>
      <c r="K409" s="32">
        <f t="shared" si="23"/>
        <v>0.36</v>
      </c>
      <c r="L409" s="17">
        <v>20211115</v>
      </c>
      <c r="M409" s="17">
        <v>20211119</v>
      </c>
      <c r="N409" s="14"/>
      <c r="O409" s="24" t="s">
        <v>147</v>
      </c>
      <c r="P409" s="14">
        <v>30</v>
      </c>
      <c r="Q409" s="14">
        <v>4</v>
      </c>
      <c r="R409" s="14">
        <f t="shared" si="20"/>
        <v>3600</v>
      </c>
      <c r="S409" s="24"/>
      <c r="T409" s="24" t="s">
        <v>147</v>
      </c>
      <c r="U409" s="14">
        <f t="shared" si="22"/>
        <v>0</v>
      </c>
      <c r="V409" s="14"/>
      <c r="W409" s="14"/>
      <c r="X409" s="14"/>
      <c r="Y409" s="14"/>
      <c r="Z409" s="14"/>
      <c r="AA409" s="14"/>
      <c r="AB409" s="14"/>
      <c r="AC409" s="14"/>
    </row>
    <row r="410" customHeight="1" spans="1:29">
      <c r="A410" s="13">
        <f>MATCH(C410,'2021年11月-2022年3月旅行社组织国内游客在厦住宿补助'!C$5:C$39,0)</f>
        <v>1</v>
      </c>
      <c r="B410" s="48">
        <f>MATCH(C410,'2021年11月-2022年3月旅行社组织国内游客在厦住宿补助'!C$5:C$24,0)</f>
        <v>1</v>
      </c>
      <c r="C410" s="14" t="s">
        <v>55</v>
      </c>
      <c r="D410" s="49">
        <f>SUBTOTAL(3,E$7:E410)</f>
        <v>363</v>
      </c>
      <c r="E410" s="49" t="str">
        <f t="shared" si="21"/>
        <v>GD97T7HCE863</v>
      </c>
      <c r="F410" s="31" t="s">
        <v>716</v>
      </c>
      <c r="G410" s="16">
        <v>25</v>
      </c>
      <c r="H410" s="38" t="s">
        <v>623</v>
      </c>
      <c r="I410" s="32">
        <v>25</v>
      </c>
      <c r="J410" s="32">
        <v>5</v>
      </c>
      <c r="K410" s="32">
        <f t="shared" si="23"/>
        <v>0.3</v>
      </c>
      <c r="L410" s="17">
        <v>20211115</v>
      </c>
      <c r="M410" s="17">
        <v>20211120</v>
      </c>
      <c r="N410" s="14"/>
      <c r="O410" s="24" t="s">
        <v>147</v>
      </c>
      <c r="P410" s="14">
        <v>25</v>
      </c>
      <c r="Q410" s="14">
        <v>5</v>
      </c>
      <c r="R410" s="14">
        <f t="shared" si="20"/>
        <v>3000</v>
      </c>
      <c r="S410" s="24"/>
      <c r="T410" s="24" t="s">
        <v>147</v>
      </c>
      <c r="U410" s="14">
        <f t="shared" si="22"/>
        <v>0</v>
      </c>
      <c r="V410" s="14"/>
      <c r="W410" s="14"/>
      <c r="X410" s="14"/>
      <c r="Y410" s="14"/>
      <c r="Z410" s="14"/>
      <c r="AA410" s="14"/>
      <c r="AB410" s="14"/>
      <c r="AC410" s="14"/>
    </row>
    <row r="411" customHeight="1" spans="1:29">
      <c r="A411" s="13">
        <f>MATCH(C411,'2021年11月-2022年3月旅行社组织国内游客在厦住宿补助'!C$5:C$39,0)</f>
        <v>1</v>
      </c>
      <c r="B411" s="48">
        <f>MATCH(C411,'2021年11月-2022年3月旅行社组织国内游客在厦住宿补助'!C$5:C$24,0)</f>
        <v>1</v>
      </c>
      <c r="C411" s="14" t="s">
        <v>55</v>
      </c>
      <c r="D411" s="49">
        <f>SUBTOTAL(3,E$7:E411)</f>
        <v>364</v>
      </c>
      <c r="E411" s="49" t="str">
        <f t="shared" si="21"/>
        <v>GD306WFF3C31</v>
      </c>
      <c r="F411" s="31" t="s">
        <v>717</v>
      </c>
      <c r="G411" s="16">
        <v>27</v>
      </c>
      <c r="H411" s="38" t="s">
        <v>654</v>
      </c>
      <c r="I411" s="32">
        <v>27</v>
      </c>
      <c r="J411" s="32">
        <v>4</v>
      </c>
      <c r="K411" s="32">
        <f t="shared" si="23"/>
        <v>0.324</v>
      </c>
      <c r="L411" s="17">
        <v>20211115</v>
      </c>
      <c r="M411" s="17">
        <v>20211119</v>
      </c>
      <c r="N411" s="14"/>
      <c r="O411" s="24" t="s">
        <v>147</v>
      </c>
      <c r="P411" s="14">
        <v>27</v>
      </c>
      <c r="Q411" s="14">
        <v>4</v>
      </c>
      <c r="R411" s="14">
        <f t="shared" si="20"/>
        <v>3240</v>
      </c>
      <c r="S411" s="24"/>
      <c r="T411" s="24" t="s">
        <v>147</v>
      </c>
      <c r="U411" s="14">
        <f t="shared" si="22"/>
        <v>0</v>
      </c>
      <c r="V411" s="14"/>
      <c r="W411" s="14"/>
      <c r="X411" s="14"/>
      <c r="Y411" s="14"/>
      <c r="Z411" s="14"/>
      <c r="AA411" s="14"/>
      <c r="AB411" s="14"/>
      <c r="AC411" s="14"/>
    </row>
    <row r="412" customHeight="1" spans="1:29">
      <c r="A412" s="13">
        <f>MATCH(C412,'2021年11月-2022年3月旅行社组织国内游客在厦住宿补助'!C$5:C$39,0)</f>
        <v>1</v>
      </c>
      <c r="B412" s="48">
        <f>MATCH(C412,'2021年11月-2022年3月旅行社组织国内游客在厦住宿补助'!C$5:C$24,0)</f>
        <v>1</v>
      </c>
      <c r="C412" s="14" t="s">
        <v>55</v>
      </c>
      <c r="D412" s="49">
        <f>SUBTOTAL(3,E$7:E412)</f>
        <v>365</v>
      </c>
      <c r="E412" s="49" t="str">
        <f t="shared" si="21"/>
        <v>GD4323ZI8B84</v>
      </c>
      <c r="F412" s="31" t="s">
        <v>718</v>
      </c>
      <c r="G412" s="16">
        <v>17</v>
      </c>
      <c r="H412" s="38" t="s">
        <v>623</v>
      </c>
      <c r="I412" s="32">
        <v>17</v>
      </c>
      <c r="J412" s="32">
        <v>4</v>
      </c>
      <c r="K412" s="32">
        <f t="shared" si="23"/>
        <v>0.204</v>
      </c>
      <c r="L412" s="17">
        <v>20211115</v>
      </c>
      <c r="M412" s="17">
        <v>20211119</v>
      </c>
      <c r="N412" s="14"/>
      <c r="O412" s="24" t="s">
        <v>147</v>
      </c>
      <c r="P412" s="14">
        <v>17</v>
      </c>
      <c r="Q412" s="14">
        <v>4</v>
      </c>
      <c r="R412" s="14">
        <f t="shared" si="20"/>
        <v>2040</v>
      </c>
      <c r="S412" s="24"/>
      <c r="T412" s="24" t="s">
        <v>147</v>
      </c>
      <c r="U412" s="14">
        <f t="shared" si="22"/>
        <v>0</v>
      </c>
      <c r="V412" s="14"/>
      <c r="W412" s="14"/>
      <c r="X412" s="14"/>
      <c r="Y412" s="14"/>
      <c r="Z412" s="14"/>
      <c r="AA412" s="14"/>
      <c r="AB412" s="14"/>
      <c r="AC412" s="14"/>
    </row>
    <row r="413" customHeight="1" spans="1:29">
      <c r="A413" s="13">
        <f>MATCH(C413,'2021年11月-2022年3月旅行社组织国内游客在厦住宿补助'!C$5:C$39,0)</f>
        <v>1</v>
      </c>
      <c r="B413" s="48">
        <f>MATCH(C413,'2021年11月-2022年3月旅行社组织国内游客在厦住宿补助'!C$5:C$24,0)</f>
        <v>1</v>
      </c>
      <c r="C413" s="14" t="s">
        <v>55</v>
      </c>
      <c r="D413" s="49">
        <f>SUBTOTAL(3,E$7:E413)</f>
        <v>366</v>
      </c>
      <c r="E413" s="49" t="str">
        <f t="shared" si="21"/>
        <v>GD96YTE4LB48</v>
      </c>
      <c r="F413" s="31" t="s">
        <v>719</v>
      </c>
      <c r="G413" s="16">
        <v>20</v>
      </c>
      <c r="H413" s="38" t="s">
        <v>275</v>
      </c>
      <c r="I413" s="32">
        <v>20</v>
      </c>
      <c r="J413" s="32">
        <v>4</v>
      </c>
      <c r="K413" s="32">
        <f t="shared" si="23"/>
        <v>0.24</v>
      </c>
      <c r="L413" s="17">
        <v>20211115</v>
      </c>
      <c r="M413" s="17">
        <v>20211119</v>
      </c>
      <c r="N413" s="14"/>
      <c r="O413" s="24" t="s">
        <v>147</v>
      </c>
      <c r="P413" s="14">
        <v>20</v>
      </c>
      <c r="Q413" s="14">
        <v>4</v>
      </c>
      <c r="R413" s="14">
        <f t="shared" si="20"/>
        <v>2400</v>
      </c>
      <c r="S413" s="24"/>
      <c r="T413" s="24" t="s">
        <v>147</v>
      </c>
      <c r="U413" s="14">
        <f t="shared" si="22"/>
        <v>0</v>
      </c>
      <c r="V413" s="14"/>
      <c r="W413" s="14"/>
      <c r="X413" s="14"/>
      <c r="Y413" s="14"/>
      <c r="Z413" s="14"/>
      <c r="AA413" s="14"/>
      <c r="AB413" s="14"/>
      <c r="AC413" s="14"/>
    </row>
    <row r="414" customHeight="1" spans="1:29">
      <c r="A414" s="13">
        <f>MATCH(C414,'2021年11月-2022年3月旅行社组织国内游客在厦住宿补助'!C$5:C$39,0)</f>
        <v>1</v>
      </c>
      <c r="B414" s="48">
        <f>MATCH(C414,'2021年11月-2022年3月旅行社组织国内游客在厦住宿补助'!C$5:C$24,0)</f>
        <v>1</v>
      </c>
      <c r="C414" s="14" t="s">
        <v>55</v>
      </c>
      <c r="D414" s="49">
        <f>SUBTOTAL(3,E$7:E414)</f>
        <v>367</v>
      </c>
      <c r="E414" s="49" t="str">
        <f t="shared" si="21"/>
        <v>GD297RN0YK75</v>
      </c>
      <c r="F414" s="31" t="s">
        <v>720</v>
      </c>
      <c r="G414" s="16">
        <v>9</v>
      </c>
      <c r="H414" s="38" t="s">
        <v>713</v>
      </c>
      <c r="I414" s="32">
        <v>9</v>
      </c>
      <c r="J414" s="32">
        <v>4</v>
      </c>
      <c r="K414" s="32">
        <f t="shared" si="23"/>
        <v>0.108</v>
      </c>
      <c r="L414" s="17">
        <v>20211116</v>
      </c>
      <c r="M414" s="17">
        <v>20211120</v>
      </c>
      <c r="N414" s="14"/>
      <c r="O414" s="24" t="s">
        <v>147</v>
      </c>
      <c r="P414" s="14">
        <v>9</v>
      </c>
      <c r="Q414" s="14">
        <v>4</v>
      </c>
      <c r="R414" s="14">
        <f t="shared" si="20"/>
        <v>1080</v>
      </c>
      <c r="S414" s="24"/>
      <c r="T414" s="24" t="s">
        <v>147</v>
      </c>
      <c r="U414" s="14">
        <f t="shared" si="22"/>
        <v>0</v>
      </c>
      <c r="V414" s="14"/>
      <c r="W414" s="14"/>
      <c r="X414" s="14"/>
      <c r="Y414" s="14"/>
      <c r="Z414" s="14"/>
      <c r="AA414" s="14"/>
      <c r="AB414" s="14"/>
      <c r="AC414" s="14"/>
    </row>
    <row r="415" customHeight="1" spans="1:29">
      <c r="A415" s="13">
        <f>MATCH(C415,'2021年11月-2022年3月旅行社组织国内游客在厦住宿补助'!C$5:C$39,0)</f>
        <v>1</v>
      </c>
      <c r="B415" s="48">
        <f>MATCH(C415,'2021年11月-2022年3月旅行社组织国内游客在厦住宿补助'!C$5:C$24,0)</f>
        <v>1</v>
      </c>
      <c r="C415" s="14" t="s">
        <v>55</v>
      </c>
      <c r="D415" s="49">
        <f>SUBTOTAL(3,E$7:E415)</f>
        <v>368</v>
      </c>
      <c r="E415" s="49" t="str">
        <f t="shared" si="21"/>
        <v>GD09Z99SUX46</v>
      </c>
      <c r="F415" s="31" t="s">
        <v>721</v>
      </c>
      <c r="G415" s="16">
        <v>24</v>
      </c>
      <c r="H415" s="38" t="s">
        <v>390</v>
      </c>
      <c r="I415" s="32">
        <v>24</v>
      </c>
      <c r="J415" s="32">
        <v>4</v>
      </c>
      <c r="K415" s="32">
        <f t="shared" si="23"/>
        <v>0.288</v>
      </c>
      <c r="L415" s="17">
        <v>20211116</v>
      </c>
      <c r="M415" s="17">
        <v>20211120</v>
      </c>
      <c r="N415" s="14"/>
      <c r="O415" s="24" t="s">
        <v>147</v>
      </c>
      <c r="P415" s="14">
        <v>24</v>
      </c>
      <c r="Q415" s="14">
        <v>4</v>
      </c>
      <c r="R415" s="14">
        <f t="shared" si="20"/>
        <v>2880</v>
      </c>
      <c r="S415" s="24"/>
      <c r="T415" s="24" t="s">
        <v>147</v>
      </c>
      <c r="U415" s="14">
        <f t="shared" si="22"/>
        <v>0</v>
      </c>
      <c r="V415" s="14"/>
      <c r="W415" s="14"/>
      <c r="X415" s="14"/>
      <c r="Y415" s="14"/>
      <c r="Z415" s="14"/>
      <c r="AA415" s="14"/>
      <c r="AB415" s="14"/>
      <c r="AC415" s="14"/>
    </row>
    <row r="416" customHeight="1" spans="1:29">
      <c r="A416" s="13">
        <f>MATCH(C416,'2021年11月-2022年3月旅行社组织国内游客在厦住宿补助'!C$5:C$39,0)</f>
        <v>1</v>
      </c>
      <c r="B416" s="48">
        <f>MATCH(C416,'2021年11月-2022年3月旅行社组织国内游客在厦住宿补助'!C$5:C$24,0)</f>
        <v>1</v>
      </c>
      <c r="C416" s="14" t="s">
        <v>55</v>
      </c>
      <c r="D416" s="49">
        <f>SUBTOTAL(3,E$7:E416)</f>
        <v>369</v>
      </c>
      <c r="E416" s="49" t="str">
        <f t="shared" si="21"/>
        <v>GD93ZYNQ9221</v>
      </c>
      <c r="F416" s="31" t="s">
        <v>722</v>
      </c>
      <c r="G416" s="16">
        <v>25</v>
      </c>
      <c r="H416" s="38" t="s">
        <v>634</v>
      </c>
      <c r="I416" s="32">
        <v>25</v>
      </c>
      <c r="J416" s="32">
        <v>4</v>
      </c>
      <c r="K416" s="32">
        <f t="shared" si="23"/>
        <v>0.3</v>
      </c>
      <c r="L416" s="17">
        <v>20211116</v>
      </c>
      <c r="M416" s="17">
        <v>20211120</v>
      </c>
      <c r="N416" s="14"/>
      <c r="O416" s="24" t="s">
        <v>147</v>
      </c>
      <c r="P416" s="14">
        <v>25</v>
      </c>
      <c r="Q416" s="14">
        <v>4</v>
      </c>
      <c r="R416" s="14">
        <f t="shared" si="20"/>
        <v>3000</v>
      </c>
      <c r="S416" s="24"/>
      <c r="T416" s="24" t="s">
        <v>147</v>
      </c>
      <c r="U416" s="14">
        <f t="shared" si="22"/>
        <v>0</v>
      </c>
      <c r="V416" s="14"/>
      <c r="W416" s="14"/>
      <c r="X416" s="14"/>
      <c r="Y416" s="14"/>
      <c r="Z416" s="14"/>
      <c r="AA416" s="14"/>
      <c r="AB416" s="14"/>
      <c r="AC416" s="14"/>
    </row>
    <row r="417" customHeight="1" spans="1:29">
      <c r="A417" s="13">
        <f>MATCH(C417,'2021年11月-2022年3月旅行社组织国内游客在厦住宿补助'!C$5:C$39,0)</f>
        <v>1</v>
      </c>
      <c r="B417" s="48">
        <f>MATCH(C417,'2021年11月-2022年3月旅行社组织国内游客在厦住宿补助'!C$5:C$24,0)</f>
        <v>1</v>
      </c>
      <c r="C417" s="14" t="s">
        <v>55</v>
      </c>
      <c r="D417" s="49">
        <f>SUBTOTAL(3,E$7:E417)</f>
        <v>370</v>
      </c>
      <c r="E417" s="49" t="str">
        <f t="shared" si="21"/>
        <v>GD30YBYA7Q12</v>
      </c>
      <c r="F417" s="31" t="s">
        <v>723</v>
      </c>
      <c r="G417" s="16">
        <v>26</v>
      </c>
      <c r="H417" s="38" t="s">
        <v>275</v>
      </c>
      <c r="I417" s="32">
        <v>26</v>
      </c>
      <c r="J417" s="32">
        <v>5</v>
      </c>
      <c r="K417" s="32">
        <f t="shared" si="23"/>
        <v>0.312</v>
      </c>
      <c r="L417" s="17">
        <v>20211116</v>
      </c>
      <c r="M417" s="17">
        <v>20211121</v>
      </c>
      <c r="N417" s="14"/>
      <c r="O417" s="24" t="s">
        <v>147</v>
      </c>
      <c r="P417" s="14">
        <v>26</v>
      </c>
      <c r="Q417" s="14">
        <v>5</v>
      </c>
      <c r="R417" s="14">
        <f t="shared" si="20"/>
        <v>3120</v>
      </c>
      <c r="S417" s="24"/>
      <c r="T417" s="24" t="s">
        <v>147</v>
      </c>
      <c r="U417" s="14">
        <f t="shared" si="22"/>
        <v>0</v>
      </c>
      <c r="V417" s="14"/>
      <c r="W417" s="14"/>
      <c r="X417" s="14"/>
      <c r="Y417" s="14"/>
      <c r="Z417" s="14"/>
      <c r="AA417" s="14"/>
      <c r="AB417" s="14"/>
      <c r="AC417" s="14"/>
    </row>
    <row r="418" customHeight="1" spans="1:29">
      <c r="A418" s="13">
        <f>MATCH(C418,'2021年11月-2022年3月旅行社组织国内游客在厦住宿补助'!C$5:C$39,0)</f>
        <v>1</v>
      </c>
      <c r="B418" s="48">
        <f>MATCH(C418,'2021年11月-2022年3月旅行社组织国内游客在厦住宿补助'!C$5:C$24,0)</f>
        <v>1</v>
      </c>
      <c r="C418" s="14" t="s">
        <v>55</v>
      </c>
      <c r="D418" s="49">
        <f>SUBTOTAL(3,E$7:E418)</f>
        <v>371</v>
      </c>
      <c r="E418" s="49" t="str">
        <f t="shared" si="21"/>
        <v>GD90OCZV6A14</v>
      </c>
      <c r="F418" s="31" t="s">
        <v>724</v>
      </c>
      <c r="G418" s="16">
        <v>24</v>
      </c>
      <c r="H418" s="38" t="s">
        <v>275</v>
      </c>
      <c r="I418" s="32">
        <v>24</v>
      </c>
      <c r="J418" s="32">
        <v>4</v>
      </c>
      <c r="K418" s="32">
        <f t="shared" si="23"/>
        <v>0.288</v>
      </c>
      <c r="L418" s="17">
        <v>20211116</v>
      </c>
      <c r="M418" s="17">
        <v>20211120</v>
      </c>
      <c r="N418" s="14"/>
      <c r="O418" s="24" t="s">
        <v>147</v>
      </c>
      <c r="P418" s="14">
        <v>24</v>
      </c>
      <c r="Q418" s="14">
        <v>4</v>
      </c>
      <c r="R418" s="14">
        <f t="shared" si="20"/>
        <v>2880</v>
      </c>
      <c r="S418" s="24"/>
      <c r="T418" s="24" t="s">
        <v>147</v>
      </c>
      <c r="U418" s="14">
        <f t="shared" si="22"/>
        <v>0</v>
      </c>
      <c r="V418" s="14"/>
      <c r="W418" s="14"/>
      <c r="X418" s="14"/>
      <c r="Y418" s="14"/>
      <c r="Z418" s="14"/>
      <c r="AA418" s="14"/>
      <c r="AB418" s="14"/>
      <c r="AC418" s="14"/>
    </row>
    <row r="419" customHeight="1" spans="1:29">
      <c r="A419" s="13">
        <f>MATCH(C419,'2021年11月-2022年3月旅行社组织国内游客在厦住宿补助'!C$5:C$39,0)</f>
        <v>1</v>
      </c>
      <c r="B419" s="48">
        <f>MATCH(C419,'2021年11月-2022年3月旅行社组织国内游客在厦住宿补助'!C$5:C$24,0)</f>
        <v>1</v>
      </c>
      <c r="C419" s="14" t="s">
        <v>55</v>
      </c>
      <c r="D419" s="49">
        <f>SUBTOTAL(3,E$7:E419)</f>
        <v>372</v>
      </c>
      <c r="E419" s="49" t="str">
        <f t="shared" si="21"/>
        <v>GD11CVT2P184</v>
      </c>
      <c r="F419" s="31" t="s">
        <v>725</v>
      </c>
      <c r="G419" s="16">
        <v>14</v>
      </c>
      <c r="H419" s="38" t="s">
        <v>623</v>
      </c>
      <c r="I419" s="32">
        <v>14</v>
      </c>
      <c r="J419" s="32">
        <v>4</v>
      </c>
      <c r="K419" s="32">
        <f t="shared" si="23"/>
        <v>0.168</v>
      </c>
      <c r="L419" s="17">
        <v>20211116</v>
      </c>
      <c r="M419" s="17">
        <v>20211120</v>
      </c>
      <c r="N419" s="14"/>
      <c r="O419" s="24" t="s">
        <v>147</v>
      </c>
      <c r="P419" s="14">
        <v>14</v>
      </c>
      <c r="Q419" s="14">
        <v>4</v>
      </c>
      <c r="R419" s="14">
        <f t="shared" si="20"/>
        <v>1680</v>
      </c>
      <c r="S419" s="24"/>
      <c r="T419" s="24" t="s">
        <v>147</v>
      </c>
      <c r="U419" s="14">
        <f t="shared" si="22"/>
        <v>0</v>
      </c>
      <c r="V419" s="14"/>
      <c r="W419" s="14"/>
      <c r="X419" s="14"/>
      <c r="Y419" s="14"/>
      <c r="Z419" s="14"/>
      <c r="AA419" s="14"/>
      <c r="AB419" s="14"/>
      <c r="AC419" s="14"/>
    </row>
    <row r="420" customHeight="1" spans="1:29">
      <c r="A420" s="13">
        <f>MATCH(C420,'2021年11月-2022年3月旅行社组织国内游客在厦住宿补助'!C$5:C$39,0)</f>
        <v>1</v>
      </c>
      <c r="B420" s="48">
        <f>MATCH(C420,'2021年11月-2022年3月旅行社组织国内游客在厦住宿补助'!C$5:C$24,0)</f>
        <v>1</v>
      </c>
      <c r="C420" s="14" t="s">
        <v>55</v>
      </c>
      <c r="D420" s="49">
        <f>SUBTOTAL(3,E$7:E420)</f>
        <v>373</v>
      </c>
      <c r="E420" s="49" t="str">
        <f t="shared" si="21"/>
        <v>GD12F6OOB566</v>
      </c>
      <c r="F420" s="31" t="s">
        <v>726</v>
      </c>
      <c r="G420" s="16">
        <v>18</v>
      </c>
      <c r="H420" s="38" t="s">
        <v>275</v>
      </c>
      <c r="I420" s="32">
        <v>18</v>
      </c>
      <c r="J420" s="32">
        <v>4</v>
      </c>
      <c r="K420" s="32">
        <f t="shared" si="23"/>
        <v>0.216</v>
      </c>
      <c r="L420" s="17">
        <v>20211116</v>
      </c>
      <c r="M420" s="17">
        <v>20211120</v>
      </c>
      <c r="N420" s="14"/>
      <c r="O420" s="24" t="s">
        <v>147</v>
      </c>
      <c r="P420" s="14">
        <v>18</v>
      </c>
      <c r="Q420" s="14">
        <v>4</v>
      </c>
      <c r="R420" s="14">
        <f t="shared" si="20"/>
        <v>2160</v>
      </c>
      <c r="S420" s="24"/>
      <c r="T420" s="24" t="s">
        <v>147</v>
      </c>
      <c r="U420" s="14">
        <f t="shared" si="22"/>
        <v>0</v>
      </c>
      <c r="V420" s="14"/>
      <c r="W420" s="14"/>
      <c r="X420" s="14"/>
      <c r="Y420" s="14"/>
      <c r="Z420" s="14"/>
      <c r="AA420" s="14"/>
      <c r="AB420" s="14"/>
      <c r="AC420" s="14"/>
    </row>
    <row r="421" customHeight="1" spans="1:29">
      <c r="A421" s="13">
        <f>MATCH(C421,'2021年11月-2022年3月旅行社组织国内游客在厦住宿补助'!C$5:C$39,0)</f>
        <v>1</v>
      </c>
      <c r="B421" s="48">
        <f>MATCH(C421,'2021年11月-2022年3月旅行社组织国内游客在厦住宿补助'!C$5:C$24,0)</f>
        <v>1</v>
      </c>
      <c r="C421" s="14" t="s">
        <v>55</v>
      </c>
      <c r="D421" s="49">
        <f>SUBTOTAL(3,E$7:E421)</f>
        <v>374</v>
      </c>
      <c r="E421" s="49" t="str">
        <f t="shared" si="21"/>
        <v>GD37E09RRF51</v>
      </c>
      <c r="F421" s="31" t="s">
        <v>727</v>
      </c>
      <c r="G421" s="16">
        <v>11</v>
      </c>
      <c r="H421" s="38" t="s">
        <v>634</v>
      </c>
      <c r="I421" s="32">
        <v>11</v>
      </c>
      <c r="J421" s="32">
        <v>4</v>
      </c>
      <c r="K421" s="32">
        <f t="shared" si="23"/>
        <v>0.132</v>
      </c>
      <c r="L421" s="17">
        <v>20211117</v>
      </c>
      <c r="M421" s="17">
        <v>20211121</v>
      </c>
      <c r="N421" s="14"/>
      <c r="O421" s="24" t="s">
        <v>147</v>
      </c>
      <c r="P421" s="14">
        <v>11</v>
      </c>
      <c r="Q421" s="14">
        <v>4</v>
      </c>
      <c r="R421" s="14">
        <f t="shared" si="20"/>
        <v>1320</v>
      </c>
      <c r="S421" s="24"/>
      <c r="T421" s="24" t="s">
        <v>147</v>
      </c>
      <c r="U421" s="14">
        <f t="shared" si="22"/>
        <v>0</v>
      </c>
      <c r="V421" s="14"/>
      <c r="W421" s="14"/>
      <c r="X421" s="14"/>
      <c r="Y421" s="14"/>
      <c r="Z421" s="14"/>
      <c r="AA421" s="14"/>
      <c r="AB421" s="14"/>
      <c r="AC421" s="14"/>
    </row>
    <row r="422" customHeight="1" spans="1:29">
      <c r="A422" s="13">
        <f>MATCH(C422,'2021年11月-2022年3月旅行社组织国内游客在厦住宿补助'!C$5:C$39,0)</f>
        <v>1</v>
      </c>
      <c r="B422" s="48">
        <f>MATCH(C422,'2021年11月-2022年3月旅行社组织国内游客在厦住宿补助'!C$5:C$24,0)</f>
        <v>1</v>
      </c>
      <c r="C422" s="14" t="s">
        <v>55</v>
      </c>
      <c r="D422" s="49">
        <f>SUBTOTAL(3,E$7:E422)</f>
        <v>375</v>
      </c>
      <c r="E422" s="49" t="str">
        <f t="shared" si="21"/>
        <v>GD38FKNB6E71</v>
      </c>
      <c r="F422" s="31" t="s">
        <v>728</v>
      </c>
      <c r="G422" s="16">
        <v>16</v>
      </c>
      <c r="H422" s="38" t="s">
        <v>390</v>
      </c>
      <c r="I422" s="32">
        <v>16</v>
      </c>
      <c r="J422" s="32">
        <v>4</v>
      </c>
      <c r="K422" s="32">
        <f t="shared" si="23"/>
        <v>0.192</v>
      </c>
      <c r="L422" s="17">
        <v>20211117</v>
      </c>
      <c r="M422" s="17">
        <v>20211121</v>
      </c>
      <c r="N422" s="14"/>
      <c r="O422" s="24" t="s">
        <v>147</v>
      </c>
      <c r="P422" s="14">
        <v>16</v>
      </c>
      <c r="Q422" s="14">
        <v>4</v>
      </c>
      <c r="R422" s="14">
        <f t="shared" si="20"/>
        <v>1920</v>
      </c>
      <c r="S422" s="24"/>
      <c r="T422" s="24" t="s">
        <v>147</v>
      </c>
      <c r="U422" s="14">
        <f t="shared" si="22"/>
        <v>0</v>
      </c>
      <c r="V422" s="14"/>
      <c r="W422" s="14"/>
      <c r="X422" s="14"/>
      <c r="Y422" s="14"/>
      <c r="Z422" s="14"/>
      <c r="AA422" s="14"/>
      <c r="AB422" s="14"/>
      <c r="AC422" s="14"/>
    </row>
    <row r="423" customHeight="1" spans="1:29">
      <c r="A423" s="13">
        <f>MATCH(C423,'2021年11月-2022年3月旅行社组织国内游客在厦住宿补助'!C$5:C$39,0)</f>
        <v>1</v>
      </c>
      <c r="B423" s="48">
        <f>MATCH(C423,'2021年11月-2022年3月旅行社组织国内游客在厦住宿补助'!C$5:C$24,0)</f>
        <v>1</v>
      </c>
      <c r="C423" s="14" t="s">
        <v>55</v>
      </c>
      <c r="D423" s="49">
        <f>SUBTOTAL(3,E$7:E423)</f>
        <v>376</v>
      </c>
      <c r="E423" s="49" t="str">
        <f t="shared" si="21"/>
        <v>GD50P8IR0E33</v>
      </c>
      <c r="F423" s="31" t="s">
        <v>729</v>
      </c>
      <c r="G423" s="16">
        <v>26</v>
      </c>
      <c r="H423" s="38" t="s">
        <v>275</v>
      </c>
      <c r="I423" s="32">
        <v>26</v>
      </c>
      <c r="J423" s="32">
        <v>4</v>
      </c>
      <c r="K423" s="32">
        <f t="shared" si="23"/>
        <v>0.312</v>
      </c>
      <c r="L423" s="17">
        <v>20211117</v>
      </c>
      <c r="M423" s="17">
        <v>20211121</v>
      </c>
      <c r="N423" s="14"/>
      <c r="O423" s="24" t="s">
        <v>147</v>
      </c>
      <c r="P423" s="14">
        <v>26</v>
      </c>
      <c r="Q423" s="14">
        <v>4</v>
      </c>
      <c r="R423" s="14">
        <f t="shared" si="20"/>
        <v>3120</v>
      </c>
      <c r="S423" s="24"/>
      <c r="T423" s="24" t="s">
        <v>147</v>
      </c>
      <c r="U423" s="14">
        <f t="shared" si="22"/>
        <v>0</v>
      </c>
      <c r="V423" s="14"/>
      <c r="W423" s="14"/>
      <c r="X423" s="14"/>
      <c r="Y423" s="14"/>
      <c r="Z423" s="14"/>
      <c r="AA423" s="14"/>
      <c r="AB423" s="14"/>
      <c r="AC423" s="14"/>
    </row>
    <row r="424" customHeight="1" spans="1:29">
      <c r="A424" s="13">
        <f>MATCH(C424,'2021年11月-2022年3月旅行社组织国内游客在厦住宿补助'!C$5:C$39,0)</f>
        <v>1</v>
      </c>
      <c r="B424" s="48">
        <f>MATCH(C424,'2021年11月-2022年3月旅行社组织国内游客在厦住宿补助'!C$5:C$24,0)</f>
        <v>1</v>
      </c>
      <c r="C424" s="14" t="s">
        <v>55</v>
      </c>
      <c r="D424" s="49">
        <f>SUBTOTAL(3,E$7:E424)</f>
        <v>377</v>
      </c>
      <c r="E424" s="49" t="str">
        <f t="shared" si="21"/>
        <v>GD03LAWSVW63</v>
      </c>
      <c r="F424" s="31" t="s">
        <v>730</v>
      </c>
      <c r="G424" s="16">
        <v>19</v>
      </c>
      <c r="H424" s="38" t="s">
        <v>654</v>
      </c>
      <c r="I424" s="32">
        <v>19</v>
      </c>
      <c r="J424" s="32">
        <v>4</v>
      </c>
      <c r="K424" s="32">
        <f t="shared" si="23"/>
        <v>0.228</v>
      </c>
      <c r="L424" s="17">
        <v>20211119</v>
      </c>
      <c r="M424" s="17">
        <v>20211123</v>
      </c>
      <c r="N424" s="14"/>
      <c r="O424" s="24" t="s">
        <v>147</v>
      </c>
      <c r="P424" s="14">
        <v>19</v>
      </c>
      <c r="Q424" s="14">
        <v>4</v>
      </c>
      <c r="R424" s="14">
        <f t="shared" si="20"/>
        <v>2280</v>
      </c>
      <c r="S424" s="24"/>
      <c r="T424" s="24" t="s">
        <v>147</v>
      </c>
      <c r="U424" s="14">
        <f t="shared" si="22"/>
        <v>0</v>
      </c>
      <c r="V424" s="14"/>
      <c r="W424" s="14"/>
      <c r="X424" s="14"/>
      <c r="Y424" s="14"/>
      <c r="Z424" s="14"/>
      <c r="AA424" s="14"/>
      <c r="AB424" s="14"/>
      <c r="AC424" s="14"/>
    </row>
    <row r="425" customHeight="1" spans="1:29">
      <c r="A425" s="13">
        <f>MATCH(C425,'2021年11月-2022年3月旅行社组织国内游客在厦住宿补助'!C$5:C$39,0)</f>
        <v>1</v>
      </c>
      <c r="B425" s="48">
        <f>MATCH(C425,'2021年11月-2022年3月旅行社组织国内游客在厦住宿补助'!C$5:C$24,0)</f>
        <v>1</v>
      </c>
      <c r="C425" s="14" t="s">
        <v>55</v>
      </c>
      <c r="D425" s="49">
        <f>SUBTOTAL(3,E$7:E425)</f>
        <v>378</v>
      </c>
      <c r="E425" s="49" t="str">
        <f t="shared" si="21"/>
        <v>GD906T3BKW15</v>
      </c>
      <c r="F425" s="31" t="s">
        <v>731</v>
      </c>
      <c r="G425" s="16">
        <v>27</v>
      </c>
      <c r="H425" s="38" t="s">
        <v>390</v>
      </c>
      <c r="I425" s="32">
        <v>27</v>
      </c>
      <c r="J425" s="32">
        <v>5</v>
      </c>
      <c r="K425" s="32">
        <f t="shared" si="23"/>
        <v>0.324</v>
      </c>
      <c r="L425" s="17">
        <v>20211119</v>
      </c>
      <c r="M425" s="17">
        <v>20211124</v>
      </c>
      <c r="N425" s="14"/>
      <c r="O425" s="24" t="s">
        <v>147</v>
      </c>
      <c r="P425" s="14">
        <v>27</v>
      </c>
      <c r="Q425" s="14">
        <v>5</v>
      </c>
      <c r="R425" s="14">
        <f t="shared" si="20"/>
        <v>3240</v>
      </c>
      <c r="S425" s="24"/>
      <c r="T425" s="24" t="s">
        <v>147</v>
      </c>
      <c r="U425" s="14">
        <f t="shared" si="22"/>
        <v>0</v>
      </c>
      <c r="V425" s="14"/>
      <c r="W425" s="14"/>
      <c r="X425" s="14"/>
      <c r="Y425" s="14"/>
      <c r="Z425" s="14"/>
      <c r="AA425" s="14"/>
      <c r="AB425" s="14"/>
      <c r="AC425" s="14"/>
    </row>
    <row r="426" customHeight="1" spans="1:29">
      <c r="A426" s="13">
        <f>MATCH(C426,'2021年11月-2022年3月旅行社组织国内游客在厦住宿补助'!C$5:C$39,0)</f>
        <v>1</v>
      </c>
      <c r="B426" s="48">
        <f>MATCH(C426,'2021年11月-2022年3月旅行社组织国内游客在厦住宿补助'!C$5:C$24,0)</f>
        <v>1</v>
      </c>
      <c r="C426" s="14" t="s">
        <v>55</v>
      </c>
      <c r="D426" s="49">
        <f>SUBTOTAL(3,E$7:E426)</f>
        <v>379</v>
      </c>
      <c r="E426" s="49" t="str">
        <f t="shared" si="21"/>
        <v>GD9011FAUY93</v>
      </c>
      <c r="F426" s="31" t="s">
        <v>732</v>
      </c>
      <c r="G426" s="16">
        <v>26</v>
      </c>
      <c r="H426" s="38" t="s">
        <v>623</v>
      </c>
      <c r="I426" s="32">
        <v>26</v>
      </c>
      <c r="J426" s="32">
        <v>5</v>
      </c>
      <c r="K426" s="32">
        <f t="shared" si="23"/>
        <v>0.312</v>
      </c>
      <c r="L426" s="17">
        <v>20211121</v>
      </c>
      <c r="M426" s="17">
        <v>20211126</v>
      </c>
      <c r="N426" s="14" t="s">
        <v>733</v>
      </c>
      <c r="O426" s="24" t="s">
        <v>147</v>
      </c>
      <c r="P426" s="14">
        <v>24</v>
      </c>
      <c r="Q426" s="14">
        <v>5</v>
      </c>
      <c r="R426" s="14">
        <f t="shared" si="20"/>
        <v>2880</v>
      </c>
      <c r="S426" s="24" t="s">
        <v>733</v>
      </c>
      <c r="T426" s="24" t="s">
        <v>147</v>
      </c>
      <c r="U426" s="14">
        <f t="shared" si="22"/>
        <v>240</v>
      </c>
      <c r="V426" s="14"/>
      <c r="W426" s="14"/>
      <c r="X426" s="14"/>
      <c r="Y426" s="14"/>
      <c r="Z426" s="14"/>
      <c r="AA426" s="14"/>
      <c r="AB426" s="14"/>
      <c r="AC426" s="14"/>
    </row>
    <row r="427" customHeight="1" spans="1:29">
      <c r="A427" s="13">
        <f>MATCH(C427,'2021年11月-2022年3月旅行社组织国内游客在厦住宿补助'!C$5:C$39,0)</f>
        <v>1</v>
      </c>
      <c r="B427" s="48">
        <f>MATCH(C427,'2021年11月-2022年3月旅行社组织国内游客在厦住宿补助'!C$5:C$24,0)</f>
        <v>1</v>
      </c>
      <c r="C427" s="14" t="s">
        <v>55</v>
      </c>
      <c r="D427" s="49">
        <f>SUBTOTAL(3,E$7:E427)</f>
        <v>380</v>
      </c>
      <c r="E427" s="49" t="str">
        <f t="shared" si="21"/>
        <v>GD23A1TFJT35</v>
      </c>
      <c r="F427" s="31" t="s">
        <v>734</v>
      </c>
      <c r="G427" s="16">
        <v>24</v>
      </c>
      <c r="H427" s="38" t="s">
        <v>634</v>
      </c>
      <c r="I427" s="32">
        <v>24</v>
      </c>
      <c r="J427" s="32">
        <v>4</v>
      </c>
      <c r="K427" s="32">
        <f t="shared" si="23"/>
        <v>0.288</v>
      </c>
      <c r="L427" s="17">
        <v>20211121</v>
      </c>
      <c r="M427" s="17">
        <v>20211125</v>
      </c>
      <c r="N427" s="14"/>
      <c r="O427" s="24" t="s">
        <v>147</v>
      </c>
      <c r="P427" s="14">
        <v>24</v>
      </c>
      <c r="Q427" s="14">
        <v>4</v>
      </c>
      <c r="R427" s="14">
        <f t="shared" si="20"/>
        <v>2880</v>
      </c>
      <c r="S427" s="24"/>
      <c r="T427" s="24" t="s">
        <v>147</v>
      </c>
      <c r="U427" s="14">
        <f t="shared" si="22"/>
        <v>0</v>
      </c>
      <c r="V427" s="14"/>
      <c r="W427" s="14"/>
      <c r="X427" s="14"/>
      <c r="Y427" s="14"/>
      <c r="Z427" s="14"/>
      <c r="AA427" s="14"/>
      <c r="AB427" s="14"/>
      <c r="AC427" s="14"/>
    </row>
    <row r="428" customHeight="1" spans="1:29">
      <c r="A428" s="13">
        <f>MATCH(C428,'2021年11月-2022年3月旅行社组织国内游客在厦住宿补助'!C$5:C$39,0)</f>
        <v>1</v>
      </c>
      <c r="B428" s="48">
        <f>MATCH(C428,'2021年11月-2022年3月旅行社组织国内游客在厦住宿补助'!C$5:C$24,0)</f>
        <v>1</v>
      </c>
      <c r="C428" s="14" t="s">
        <v>55</v>
      </c>
      <c r="D428" s="49">
        <f>SUBTOTAL(3,E$7:E428)</f>
        <v>381</v>
      </c>
      <c r="E428" s="49" t="str">
        <f t="shared" si="21"/>
        <v>GD09PYJHD215</v>
      </c>
      <c r="F428" s="31" t="s">
        <v>735</v>
      </c>
      <c r="G428" s="16">
        <v>20</v>
      </c>
      <c r="H428" s="38" t="s">
        <v>623</v>
      </c>
      <c r="I428" s="32">
        <v>20</v>
      </c>
      <c r="J428" s="32">
        <v>4</v>
      </c>
      <c r="K428" s="32">
        <f t="shared" si="23"/>
        <v>0.24</v>
      </c>
      <c r="L428" s="17">
        <v>20211121</v>
      </c>
      <c r="M428" s="17">
        <v>20211125</v>
      </c>
      <c r="N428" s="14"/>
      <c r="O428" s="24" t="s">
        <v>147</v>
      </c>
      <c r="P428" s="14">
        <v>20</v>
      </c>
      <c r="Q428" s="14">
        <v>4</v>
      </c>
      <c r="R428" s="14">
        <f t="shared" si="20"/>
        <v>2400</v>
      </c>
      <c r="S428" s="24"/>
      <c r="T428" s="24" t="s">
        <v>147</v>
      </c>
      <c r="U428" s="14">
        <f t="shared" si="22"/>
        <v>0</v>
      </c>
      <c r="V428" s="14"/>
      <c r="W428" s="14"/>
      <c r="X428" s="14"/>
      <c r="Y428" s="14"/>
      <c r="Z428" s="14"/>
      <c r="AA428" s="14"/>
      <c r="AB428" s="14"/>
      <c r="AC428" s="14"/>
    </row>
    <row r="429" customHeight="1" spans="1:29">
      <c r="A429" s="13">
        <f>MATCH(C429,'2021年11月-2022年3月旅行社组织国内游客在厦住宿补助'!C$5:C$39,0)</f>
        <v>1</v>
      </c>
      <c r="B429" s="48">
        <f>MATCH(C429,'2021年11月-2022年3月旅行社组织国内游客在厦住宿补助'!C$5:C$24,0)</f>
        <v>1</v>
      </c>
      <c r="C429" s="14" t="s">
        <v>55</v>
      </c>
      <c r="D429" s="49">
        <f>SUBTOTAL(3,E$7:E429)</f>
        <v>382</v>
      </c>
      <c r="E429" s="49" t="str">
        <f t="shared" si="21"/>
        <v>GD026IRHJD84</v>
      </c>
      <c r="F429" s="31" t="s">
        <v>736</v>
      </c>
      <c r="G429" s="16">
        <v>28</v>
      </c>
      <c r="H429" s="38" t="s">
        <v>275</v>
      </c>
      <c r="I429" s="32">
        <v>28</v>
      </c>
      <c r="J429" s="32">
        <v>5</v>
      </c>
      <c r="K429" s="32">
        <f t="shared" si="23"/>
        <v>0.336</v>
      </c>
      <c r="L429" s="17">
        <v>20211121</v>
      </c>
      <c r="M429" s="17">
        <v>20211126</v>
      </c>
      <c r="N429" s="14"/>
      <c r="O429" s="24" t="s">
        <v>147</v>
      </c>
      <c r="P429" s="14">
        <v>28</v>
      </c>
      <c r="Q429" s="14">
        <v>5</v>
      </c>
      <c r="R429" s="14">
        <f t="shared" si="20"/>
        <v>3360</v>
      </c>
      <c r="S429" s="24"/>
      <c r="T429" s="24" t="s">
        <v>147</v>
      </c>
      <c r="U429" s="14">
        <f t="shared" si="22"/>
        <v>0</v>
      </c>
      <c r="V429" s="14"/>
      <c r="W429" s="14"/>
      <c r="X429" s="14"/>
      <c r="Y429" s="14"/>
      <c r="Z429" s="14"/>
      <c r="AA429" s="14"/>
      <c r="AB429" s="14"/>
      <c r="AC429" s="14"/>
    </row>
    <row r="430" customHeight="1" spans="1:29">
      <c r="A430" s="13">
        <f>MATCH(C430,'2021年11月-2022年3月旅行社组织国内游客在厦住宿补助'!C$5:C$39,0)</f>
        <v>1</v>
      </c>
      <c r="B430" s="48">
        <f>MATCH(C430,'2021年11月-2022年3月旅行社组织国内游客在厦住宿补助'!C$5:C$24,0)</f>
        <v>1</v>
      </c>
      <c r="C430" s="14" t="s">
        <v>55</v>
      </c>
      <c r="D430" s="49">
        <f>SUBTOTAL(3,E$7:E430)</f>
        <v>383</v>
      </c>
      <c r="E430" s="49" t="str">
        <f t="shared" si="21"/>
        <v>GD65EX5XZ053</v>
      </c>
      <c r="F430" s="31" t="s">
        <v>737</v>
      </c>
      <c r="G430" s="16">
        <v>15</v>
      </c>
      <c r="H430" s="38" t="s">
        <v>275</v>
      </c>
      <c r="I430" s="32">
        <v>15</v>
      </c>
      <c r="J430" s="32">
        <v>4</v>
      </c>
      <c r="K430" s="32">
        <f t="shared" si="23"/>
        <v>0.18</v>
      </c>
      <c r="L430" s="17">
        <v>20211121</v>
      </c>
      <c r="M430" s="17">
        <v>20211125</v>
      </c>
      <c r="N430" s="14"/>
      <c r="O430" s="24" t="s">
        <v>147</v>
      </c>
      <c r="P430" s="14">
        <v>15</v>
      </c>
      <c r="Q430" s="14">
        <v>4</v>
      </c>
      <c r="R430" s="14">
        <f t="shared" si="20"/>
        <v>1800</v>
      </c>
      <c r="S430" s="24"/>
      <c r="T430" s="24" t="s">
        <v>147</v>
      </c>
      <c r="U430" s="14">
        <f t="shared" si="22"/>
        <v>0</v>
      </c>
      <c r="V430" s="14"/>
      <c r="W430" s="14"/>
      <c r="X430" s="14"/>
      <c r="Y430" s="14"/>
      <c r="Z430" s="14"/>
      <c r="AA430" s="14"/>
      <c r="AB430" s="14"/>
      <c r="AC430" s="14"/>
    </row>
    <row r="431" customHeight="1" spans="1:29">
      <c r="A431" s="13">
        <f>MATCH(C431,'2021年11月-2022年3月旅行社组织国内游客在厦住宿补助'!C$5:C$39,0)</f>
        <v>1</v>
      </c>
      <c r="B431" s="48">
        <f>MATCH(C431,'2021年11月-2022年3月旅行社组织国内游客在厦住宿补助'!C$5:C$24,0)</f>
        <v>1</v>
      </c>
      <c r="C431" s="14" t="s">
        <v>55</v>
      </c>
      <c r="D431" s="49">
        <f>SUBTOTAL(3,E$7:E431)</f>
        <v>384</v>
      </c>
      <c r="E431" s="49" t="str">
        <f t="shared" si="21"/>
        <v>GD96JUCV8606</v>
      </c>
      <c r="F431" s="31" t="s">
        <v>738</v>
      </c>
      <c r="G431" s="16">
        <v>13</v>
      </c>
      <c r="H431" s="38" t="s">
        <v>275</v>
      </c>
      <c r="I431" s="32">
        <v>13</v>
      </c>
      <c r="J431" s="32">
        <v>5</v>
      </c>
      <c r="K431" s="32">
        <f t="shared" si="23"/>
        <v>0.156</v>
      </c>
      <c r="L431" s="17">
        <v>20211122</v>
      </c>
      <c r="M431" s="17">
        <v>20211127</v>
      </c>
      <c r="N431" s="14"/>
      <c r="O431" s="24" t="s">
        <v>147</v>
      </c>
      <c r="P431" s="14">
        <v>13</v>
      </c>
      <c r="Q431" s="14">
        <v>5</v>
      </c>
      <c r="R431" s="14">
        <f t="shared" si="20"/>
        <v>1560</v>
      </c>
      <c r="S431" s="24"/>
      <c r="T431" s="24" t="s">
        <v>147</v>
      </c>
      <c r="U431" s="14">
        <f t="shared" si="22"/>
        <v>0</v>
      </c>
      <c r="V431" s="14"/>
      <c r="W431" s="14"/>
      <c r="X431" s="14"/>
      <c r="Y431" s="14"/>
      <c r="Z431" s="14"/>
      <c r="AA431" s="14"/>
      <c r="AB431" s="14"/>
      <c r="AC431" s="14"/>
    </row>
    <row r="432" customHeight="1" spans="1:29">
      <c r="A432" s="13">
        <f>MATCH(C432,'2021年11月-2022年3月旅行社组织国内游客在厦住宿补助'!C$5:C$39,0)</f>
        <v>1</v>
      </c>
      <c r="B432" s="48">
        <f>MATCH(C432,'2021年11月-2022年3月旅行社组织国内游客在厦住宿补助'!C$5:C$24,0)</f>
        <v>1</v>
      </c>
      <c r="C432" s="14" t="s">
        <v>55</v>
      </c>
      <c r="D432" s="49">
        <f>SUBTOTAL(3,E$7:E432)</f>
        <v>385</v>
      </c>
      <c r="E432" s="49" t="str">
        <f t="shared" si="21"/>
        <v>GD01QCTBVB06</v>
      </c>
      <c r="F432" s="31" t="s">
        <v>739</v>
      </c>
      <c r="G432" s="16">
        <v>28</v>
      </c>
      <c r="H432" s="38" t="s">
        <v>390</v>
      </c>
      <c r="I432" s="32">
        <v>28</v>
      </c>
      <c r="J432" s="32">
        <v>4</v>
      </c>
      <c r="K432" s="32">
        <f t="shared" si="23"/>
        <v>0.336</v>
      </c>
      <c r="L432" s="17">
        <v>20211122</v>
      </c>
      <c r="M432" s="17">
        <v>20211126</v>
      </c>
      <c r="N432" s="14"/>
      <c r="O432" s="24" t="s">
        <v>147</v>
      </c>
      <c r="P432" s="14">
        <v>28</v>
      </c>
      <c r="Q432" s="14">
        <v>4</v>
      </c>
      <c r="R432" s="14">
        <f t="shared" si="20"/>
        <v>3360</v>
      </c>
      <c r="S432" s="24"/>
      <c r="T432" s="24" t="s">
        <v>147</v>
      </c>
      <c r="U432" s="14">
        <f t="shared" si="22"/>
        <v>0</v>
      </c>
      <c r="V432" s="14"/>
      <c r="W432" s="14"/>
      <c r="X432" s="14"/>
      <c r="Y432" s="14"/>
      <c r="Z432" s="14"/>
      <c r="AA432" s="14"/>
      <c r="AB432" s="14"/>
      <c r="AC432" s="14"/>
    </row>
    <row r="433" customHeight="1" spans="1:29">
      <c r="A433" s="13">
        <f>MATCH(C433,'2021年11月-2022年3月旅行社组织国内游客在厦住宿补助'!C$5:C$39,0)</f>
        <v>1</v>
      </c>
      <c r="B433" s="48">
        <f>MATCH(C433,'2021年11月-2022年3月旅行社组织国内游客在厦住宿补助'!C$5:C$24,0)</f>
        <v>1</v>
      </c>
      <c r="C433" s="14" t="s">
        <v>55</v>
      </c>
      <c r="D433" s="49">
        <f>SUBTOTAL(3,E$7:E433)</f>
        <v>386</v>
      </c>
      <c r="E433" s="49" t="str">
        <f t="shared" si="21"/>
        <v>GD8213L8RQ65</v>
      </c>
      <c r="F433" s="31" t="s">
        <v>740</v>
      </c>
      <c r="G433" s="16">
        <v>46</v>
      </c>
      <c r="H433" s="38" t="s">
        <v>390</v>
      </c>
      <c r="I433" s="32">
        <v>46</v>
      </c>
      <c r="J433" s="32">
        <v>5</v>
      </c>
      <c r="K433" s="32">
        <f t="shared" si="23"/>
        <v>0.552</v>
      </c>
      <c r="L433" s="17">
        <v>20211122</v>
      </c>
      <c r="M433" s="17">
        <v>20211127</v>
      </c>
      <c r="N433" s="14"/>
      <c r="O433" s="24" t="s">
        <v>147</v>
      </c>
      <c r="P433" s="14">
        <v>46</v>
      </c>
      <c r="Q433" s="14">
        <v>5</v>
      </c>
      <c r="R433" s="14">
        <f t="shared" si="20"/>
        <v>5520</v>
      </c>
      <c r="S433" s="24"/>
      <c r="T433" s="24" t="s">
        <v>147</v>
      </c>
      <c r="U433" s="14">
        <f t="shared" si="22"/>
        <v>0</v>
      </c>
      <c r="V433" s="14"/>
      <c r="W433" s="14"/>
      <c r="X433" s="14"/>
      <c r="Y433" s="14"/>
      <c r="Z433" s="14"/>
      <c r="AA433" s="14"/>
      <c r="AB433" s="14"/>
      <c r="AC433" s="14"/>
    </row>
    <row r="434" customHeight="1" spans="1:29">
      <c r="A434" s="13">
        <f>MATCH(C434,'2021年11月-2022年3月旅行社组织国内游客在厦住宿补助'!C$5:C$39,0)</f>
        <v>1</v>
      </c>
      <c r="B434" s="48">
        <f>MATCH(C434,'2021年11月-2022年3月旅行社组织国内游客在厦住宿补助'!C$5:C$24,0)</f>
        <v>1</v>
      </c>
      <c r="C434" s="14" t="s">
        <v>55</v>
      </c>
      <c r="D434" s="49">
        <f>SUBTOTAL(3,E$7:E434)</f>
        <v>387</v>
      </c>
      <c r="E434" s="49" t="str">
        <f t="shared" si="21"/>
        <v>GD003R4CAY24</v>
      </c>
      <c r="F434" s="31" t="s">
        <v>741</v>
      </c>
      <c r="G434" s="16">
        <v>16</v>
      </c>
      <c r="H434" s="38" t="s">
        <v>713</v>
      </c>
      <c r="I434" s="32">
        <v>16</v>
      </c>
      <c r="J434" s="32">
        <v>4</v>
      </c>
      <c r="K434" s="32">
        <f t="shared" si="23"/>
        <v>0.192</v>
      </c>
      <c r="L434" s="17">
        <v>20211122</v>
      </c>
      <c r="M434" s="17">
        <v>20211126</v>
      </c>
      <c r="N434" s="14"/>
      <c r="O434" s="24" t="s">
        <v>147</v>
      </c>
      <c r="P434" s="14">
        <v>16</v>
      </c>
      <c r="Q434" s="14">
        <v>4</v>
      </c>
      <c r="R434" s="14">
        <f t="shared" si="20"/>
        <v>1920</v>
      </c>
      <c r="S434" s="24"/>
      <c r="T434" s="24" t="s">
        <v>147</v>
      </c>
      <c r="U434" s="14">
        <f t="shared" si="22"/>
        <v>0</v>
      </c>
      <c r="V434" s="14"/>
      <c r="W434" s="14"/>
      <c r="X434" s="14"/>
      <c r="Y434" s="14"/>
      <c r="Z434" s="14"/>
      <c r="AA434" s="14"/>
      <c r="AB434" s="14"/>
      <c r="AC434" s="14"/>
    </row>
    <row r="435" customHeight="1" spans="1:29">
      <c r="A435" s="13">
        <f>MATCH(C435,'2021年11月-2022年3月旅行社组织国内游客在厦住宿补助'!C$5:C$39,0)</f>
        <v>1</v>
      </c>
      <c r="B435" s="48">
        <f>MATCH(C435,'2021年11月-2022年3月旅行社组织国内游客在厦住宿补助'!C$5:C$24,0)</f>
        <v>1</v>
      </c>
      <c r="C435" s="14" t="s">
        <v>55</v>
      </c>
      <c r="D435" s="49">
        <f>SUBTOTAL(3,E$7:E435)</f>
        <v>388</v>
      </c>
      <c r="E435" s="49" t="str">
        <f t="shared" si="21"/>
        <v>GD83WEZTUT68</v>
      </c>
      <c r="F435" s="31" t="s">
        <v>742</v>
      </c>
      <c r="G435" s="16">
        <v>26</v>
      </c>
      <c r="H435" s="38" t="s">
        <v>390</v>
      </c>
      <c r="I435" s="32">
        <v>26</v>
      </c>
      <c r="J435" s="32">
        <v>4</v>
      </c>
      <c r="K435" s="32">
        <f t="shared" si="23"/>
        <v>0.312</v>
      </c>
      <c r="L435" s="17">
        <v>20211122</v>
      </c>
      <c r="M435" s="17">
        <v>20211126</v>
      </c>
      <c r="N435" s="14"/>
      <c r="O435" s="24" t="s">
        <v>147</v>
      </c>
      <c r="P435" s="14">
        <v>26</v>
      </c>
      <c r="Q435" s="14">
        <v>4</v>
      </c>
      <c r="R435" s="14">
        <f t="shared" si="20"/>
        <v>3120</v>
      </c>
      <c r="S435" s="24"/>
      <c r="T435" s="24" t="s">
        <v>147</v>
      </c>
      <c r="U435" s="14">
        <f t="shared" si="22"/>
        <v>0</v>
      </c>
      <c r="V435" s="14"/>
      <c r="W435" s="14"/>
      <c r="X435" s="14"/>
      <c r="Y435" s="14"/>
      <c r="Z435" s="14"/>
      <c r="AA435" s="14"/>
      <c r="AB435" s="14"/>
      <c r="AC435" s="14"/>
    </row>
    <row r="436" customHeight="1" spans="1:29">
      <c r="A436" s="13">
        <f>MATCH(C436,'2021年11月-2022年3月旅行社组织国内游客在厦住宿补助'!C$5:C$39,0)</f>
        <v>1</v>
      </c>
      <c r="B436" s="48">
        <f>MATCH(C436,'2021年11月-2022年3月旅行社组织国内游客在厦住宿补助'!C$5:C$24,0)</f>
        <v>1</v>
      </c>
      <c r="C436" s="14" t="s">
        <v>55</v>
      </c>
      <c r="D436" s="49">
        <f>SUBTOTAL(3,E$7:E436)</f>
        <v>389</v>
      </c>
      <c r="E436" s="49" t="str">
        <f t="shared" si="21"/>
        <v>GD034I1DWN52</v>
      </c>
      <c r="F436" s="31" t="s">
        <v>743</v>
      </c>
      <c r="G436" s="16">
        <v>28</v>
      </c>
      <c r="H436" s="38" t="s">
        <v>275</v>
      </c>
      <c r="I436" s="32">
        <v>28</v>
      </c>
      <c r="J436" s="32">
        <v>4</v>
      </c>
      <c r="K436" s="32">
        <f t="shared" si="23"/>
        <v>0.336</v>
      </c>
      <c r="L436" s="17">
        <v>20211122</v>
      </c>
      <c r="M436" s="17">
        <v>20211126</v>
      </c>
      <c r="N436" s="14"/>
      <c r="O436" s="24" t="s">
        <v>147</v>
      </c>
      <c r="P436" s="14">
        <v>28</v>
      </c>
      <c r="Q436" s="14">
        <v>4</v>
      </c>
      <c r="R436" s="14">
        <f t="shared" si="20"/>
        <v>3360</v>
      </c>
      <c r="S436" s="24"/>
      <c r="T436" s="24" t="s">
        <v>147</v>
      </c>
      <c r="U436" s="14">
        <f t="shared" si="22"/>
        <v>0</v>
      </c>
      <c r="V436" s="14"/>
      <c r="W436" s="14"/>
      <c r="X436" s="14"/>
      <c r="Y436" s="14"/>
      <c r="Z436" s="14"/>
      <c r="AA436" s="14"/>
      <c r="AB436" s="14"/>
      <c r="AC436" s="14"/>
    </row>
    <row r="437" customHeight="1" spans="1:29">
      <c r="A437" s="13">
        <f>MATCH(C437,'2021年11月-2022年3月旅行社组织国内游客在厦住宿补助'!C$5:C$39,0)</f>
        <v>1</v>
      </c>
      <c r="B437" s="48">
        <f>MATCH(C437,'2021年11月-2022年3月旅行社组织国内游客在厦住宿补助'!C$5:C$24,0)</f>
        <v>1</v>
      </c>
      <c r="C437" s="14" t="s">
        <v>55</v>
      </c>
      <c r="D437" s="49">
        <f>SUBTOTAL(3,E$7:E437)</f>
        <v>390</v>
      </c>
      <c r="E437" s="49" t="str">
        <f t="shared" si="21"/>
        <v>GD33KKFOWU16</v>
      </c>
      <c r="F437" s="31" t="s">
        <v>744</v>
      </c>
      <c r="G437" s="16">
        <v>22</v>
      </c>
      <c r="H437" s="38" t="s">
        <v>390</v>
      </c>
      <c r="I437" s="32">
        <v>22</v>
      </c>
      <c r="J437" s="32">
        <v>4</v>
      </c>
      <c r="K437" s="32">
        <f t="shared" si="23"/>
        <v>0.264</v>
      </c>
      <c r="L437" s="17">
        <v>20211122</v>
      </c>
      <c r="M437" s="17">
        <v>20211126</v>
      </c>
      <c r="N437" s="14"/>
      <c r="O437" s="24" t="s">
        <v>147</v>
      </c>
      <c r="P437" s="14">
        <v>22</v>
      </c>
      <c r="Q437" s="14">
        <v>4</v>
      </c>
      <c r="R437" s="14">
        <f t="shared" si="20"/>
        <v>2640</v>
      </c>
      <c r="S437" s="24"/>
      <c r="T437" s="24" t="s">
        <v>147</v>
      </c>
      <c r="U437" s="14">
        <f t="shared" si="22"/>
        <v>0</v>
      </c>
      <c r="V437" s="14"/>
      <c r="W437" s="14"/>
      <c r="X437" s="14"/>
      <c r="Y437" s="14"/>
      <c r="Z437" s="14"/>
      <c r="AA437" s="14"/>
      <c r="AB437" s="14"/>
      <c r="AC437" s="14"/>
    </row>
    <row r="438" customHeight="1" spans="1:29">
      <c r="A438" s="13">
        <f>MATCH(C438,'2021年11月-2022年3月旅行社组织国内游客在厦住宿补助'!C$5:C$39,0)</f>
        <v>1</v>
      </c>
      <c r="B438" s="48">
        <f>MATCH(C438,'2021年11月-2022年3月旅行社组织国内游客在厦住宿补助'!C$5:C$24,0)</f>
        <v>1</v>
      </c>
      <c r="C438" s="14" t="s">
        <v>55</v>
      </c>
      <c r="D438" s="49">
        <f>SUBTOTAL(3,E$7:E438)</f>
        <v>391</v>
      </c>
      <c r="E438" s="49" t="str">
        <f t="shared" si="21"/>
        <v>GD87I8YK3528</v>
      </c>
      <c r="F438" s="31" t="s">
        <v>745</v>
      </c>
      <c r="G438" s="16">
        <v>29</v>
      </c>
      <c r="H438" s="38" t="s">
        <v>275</v>
      </c>
      <c r="I438" s="32">
        <v>29</v>
      </c>
      <c r="J438" s="32">
        <v>5</v>
      </c>
      <c r="K438" s="32">
        <f t="shared" si="23"/>
        <v>0.348</v>
      </c>
      <c r="L438" s="17">
        <v>20211122</v>
      </c>
      <c r="M438" s="17">
        <v>20211127</v>
      </c>
      <c r="N438" s="14"/>
      <c r="O438" s="24" t="s">
        <v>147</v>
      </c>
      <c r="P438" s="14">
        <v>29</v>
      </c>
      <c r="Q438" s="14">
        <v>5</v>
      </c>
      <c r="R438" s="14">
        <f t="shared" si="20"/>
        <v>3480</v>
      </c>
      <c r="S438" s="24"/>
      <c r="T438" s="24" t="s">
        <v>147</v>
      </c>
      <c r="U438" s="14">
        <f t="shared" si="22"/>
        <v>0</v>
      </c>
      <c r="V438" s="14"/>
      <c r="W438" s="14"/>
      <c r="X438" s="14"/>
      <c r="Y438" s="14"/>
      <c r="Z438" s="14"/>
      <c r="AA438" s="14"/>
      <c r="AB438" s="14"/>
      <c r="AC438" s="14"/>
    </row>
    <row r="439" customHeight="1" spans="1:29">
      <c r="A439" s="13">
        <f>MATCH(C439,'2021年11月-2022年3月旅行社组织国内游客在厦住宿补助'!C$5:C$39,0)</f>
        <v>1</v>
      </c>
      <c r="B439" s="48">
        <f>MATCH(C439,'2021年11月-2022年3月旅行社组织国内游客在厦住宿补助'!C$5:C$24,0)</f>
        <v>1</v>
      </c>
      <c r="C439" s="14" t="s">
        <v>55</v>
      </c>
      <c r="D439" s="49">
        <f>SUBTOTAL(3,E$7:E439)</f>
        <v>392</v>
      </c>
      <c r="E439" s="49" t="str">
        <f t="shared" si="21"/>
        <v>GD76UGE9BD66</v>
      </c>
      <c r="F439" s="31" t="s">
        <v>746</v>
      </c>
      <c r="G439" s="16">
        <v>23</v>
      </c>
      <c r="H439" s="38" t="s">
        <v>634</v>
      </c>
      <c r="I439" s="32">
        <v>23</v>
      </c>
      <c r="J439" s="32">
        <v>4</v>
      </c>
      <c r="K439" s="32">
        <f t="shared" si="23"/>
        <v>0.276</v>
      </c>
      <c r="L439" s="17">
        <v>20211122</v>
      </c>
      <c r="M439" s="17">
        <v>20211126</v>
      </c>
      <c r="N439" s="14"/>
      <c r="O439" s="24" t="s">
        <v>147</v>
      </c>
      <c r="P439" s="14">
        <v>23</v>
      </c>
      <c r="Q439" s="14">
        <v>4</v>
      </c>
      <c r="R439" s="14">
        <f t="shared" si="20"/>
        <v>2760</v>
      </c>
      <c r="S439" s="24"/>
      <c r="T439" s="24" t="s">
        <v>147</v>
      </c>
      <c r="U439" s="14">
        <f t="shared" si="22"/>
        <v>0</v>
      </c>
      <c r="V439" s="14"/>
      <c r="W439" s="14"/>
      <c r="X439" s="14"/>
      <c r="Y439" s="14"/>
      <c r="Z439" s="14"/>
      <c r="AA439" s="14"/>
      <c r="AB439" s="14"/>
      <c r="AC439" s="14"/>
    </row>
    <row r="440" customHeight="1" spans="1:29">
      <c r="A440" s="13">
        <f>MATCH(C440,'2021年11月-2022年3月旅行社组织国内游客在厦住宿补助'!C$5:C$39,0)</f>
        <v>1</v>
      </c>
      <c r="B440" s="48">
        <f>MATCH(C440,'2021年11月-2022年3月旅行社组织国内游客在厦住宿补助'!C$5:C$24,0)</f>
        <v>1</v>
      </c>
      <c r="C440" s="14" t="s">
        <v>55</v>
      </c>
      <c r="D440" s="49">
        <f>SUBTOTAL(3,E$7:E440)</f>
        <v>393</v>
      </c>
      <c r="E440" s="49" t="str">
        <f t="shared" si="21"/>
        <v>GD18A7NQ9646</v>
      </c>
      <c r="F440" s="31" t="s">
        <v>747</v>
      </c>
      <c r="G440" s="16">
        <v>15</v>
      </c>
      <c r="H440" s="38" t="s">
        <v>634</v>
      </c>
      <c r="I440" s="32">
        <v>15</v>
      </c>
      <c r="J440" s="32">
        <v>4</v>
      </c>
      <c r="K440" s="32">
        <f t="shared" si="23"/>
        <v>0.18</v>
      </c>
      <c r="L440" s="17">
        <v>20211122</v>
      </c>
      <c r="M440" s="17">
        <v>20211126</v>
      </c>
      <c r="N440" s="14"/>
      <c r="O440" s="24" t="s">
        <v>147</v>
      </c>
      <c r="P440" s="14">
        <v>15</v>
      </c>
      <c r="Q440" s="14">
        <v>4</v>
      </c>
      <c r="R440" s="14">
        <f t="shared" si="20"/>
        <v>1800</v>
      </c>
      <c r="S440" s="24"/>
      <c r="T440" s="24" t="s">
        <v>147</v>
      </c>
      <c r="U440" s="14">
        <f t="shared" si="22"/>
        <v>0</v>
      </c>
      <c r="V440" s="14"/>
      <c r="W440" s="14"/>
      <c r="X440" s="14"/>
      <c r="Y440" s="14"/>
      <c r="Z440" s="14"/>
      <c r="AA440" s="14"/>
      <c r="AB440" s="14"/>
      <c r="AC440" s="14"/>
    </row>
    <row r="441" customHeight="1" spans="1:29">
      <c r="A441" s="13">
        <f>MATCH(C441,'2021年11月-2022年3月旅行社组织国内游客在厦住宿补助'!C$5:C$39,0)</f>
        <v>1</v>
      </c>
      <c r="B441" s="48">
        <f>MATCH(C441,'2021年11月-2022年3月旅行社组织国内游客在厦住宿补助'!C$5:C$24,0)</f>
        <v>1</v>
      </c>
      <c r="C441" s="14" t="s">
        <v>55</v>
      </c>
      <c r="D441" s="49">
        <f>SUBTOTAL(3,E$7:E441)</f>
        <v>394</v>
      </c>
      <c r="E441" s="49" t="str">
        <f t="shared" si="21"/>
        <v>GD15UFH5AL07</v>
      </c>
      <c r="F441" s="31" t="s">
        <v>748</v>
      </c>
      <c r="G441" s="16">
        <v>3</v>
      </c>
      <c r="H441" s="38" t="s">
        <v>275</v>
      </c>
      <c r="I441" s="32">
        <v>3</v>
      </c>
      <c r="J441" s="32">
        <v>4</v>
      </c>
      <c r="K441" s="32">
        <f t="shared" si="23"/>
        <v>0.036</v>
      </c>
      <c r="L441" s="17">
        <v>20211122</v>
      </c>
      <c r="M441" s="17">
        <v>20211126</v>
      </c>
      <c r="N441" s="14"/>
      <c r="O441" s="24" t="s">
        <v>147</v>
      </c>
      <c r="P441" s="14">
        <v>3</v>
      </c>
      <c r="Q441" s="14">
        <v>4</v>
      </c>
      <c r="R441" s="14">
        <f t="shared" si="20"/>
        <v>360</v>
      </c>
      <c r="S441" s="24"/>
      <c r="T441" s="24" t="s">
        <v>147</v>
      </c>
      <c r="U441" s="14">
        <f t="shared" si="22"/>
        <v>0</v>
      </c>
      <c r="V441" s="14"/>
      <c r="W441" s="14"/>
      <c r="X441" s="14"/>
      <c r="Y441" s="14"/>
      <c r="Z441" s="14"/>
      <c r="AA441" s="14"/>
      <c r="AB441" s="14"/>
      <c r="AC441" s="14"/>
    </row>
    <row r="442" customHeight="1" spans="1:29">
      <c r="A442" s="13">
        <f>MATCH(C442,'2021年11月-2022年3月旅行社组织国内游客在厦住宿补助'!C$5:C$39,0)</f>
        <v>1</v>
      </c>
      <c r="B442" s="48">
        <f>MATCH(C442,'2021年11月-2022年3月旅行社组织国内游客在厦住宿补助'!C$5:C$24,0)</f>
        <v>1</v>
      </c>
      <c r="C442" s="14" t="s">
        <v>55</v>
      </c>
      <c r="D442" s="49">
        <f>SUBTOTAL(3,E$7:E442)</f>
        <v>395</v>
      </c>
      <c r="E442" s="49" t="str">
        <f t="shared" si="21"/>
        <v>GD35FHGD2T14</v>
      </c>
      <c r="F442" s="31" t="s">
        <v>749</v>
      </c>
      <c r="G442" s="16">
        <v>29</v>
      </c>
      <c r="H442" s="38" t="s">
        <v>275</v>
      </c>
      <c r="I442" s="32">
        <v>29</v>
      </c>
      <c r="J442" s="32">
        <v>4</v>
      </c>
      <c r="K442" s="32">
        <f t="shared" si="23"/>
        <v>0.348</v>
      </c>
      <c r="L442" s="17">
        <v>20211122</v>
      </c>
      <c r="M442" s="17">
        <v>20211126</v>
      </c>
      <c r="N442" s="14"/>
      <c r="O442" s="24" t="s">
        <v>147</v>
      </c>
      <c r="P442" s="14">
        <v>29</v>
      </c>
      <c r="Q442" s="14">
        <v>4</v>
      </c>
      <c r="R442" s="14">
        <f t="shared" si="20"/>
        <v>3480</v>
      </c>
      <c r="S442" s="24"/>
      <c r="T442" s="24" t="s">
        <v>147</v>
      </c>
      <c r="U442" s="14">
        <f t="shared" si="22"/>
        <v>0</v>
      </c>
      <c r="V442" s="14"/>
      <c r="W442" s="14"/>
      <c r="X442" s="14"/>
      <c r="Y442" s="14"/>
      <c r="Z442" s="14"/>
      <c r="AA442" s="14"/>
      <c r="AB442" s="14"/>
      <c r="AC442" s="14"/>
    </row>
    <row r="443" customHeight="1" spans="1:29">
      <c r="A443" s="13">
        <f>MATCH(C443,'2021年11月-2022年3月旅行社组织国内游客在厦住宿补助'!C$5:C$39,0)</f>
        <v>1</v>
      </c>
      <c r="B443" s="48">
        <f>MATCH(C443,'2021年11月-2022年3月旅行社组织国内游客在厦住宿补助'!C$5:C$24,0)</f>
        <v>1</v>
      </c>
      <c r="C443" s="14" t="s">
        <v>55</v>
      </c>
      <c r="D443" s="49">
        <f>SUBTOTAL(3,E$7:E443)</f>
        <v>396</v>
      </c>
      <c r="E443" s="49" t="str">
        <f t="shared" si="21"/>
        <v>GD82DJUF6I27`</v>
      </c>
      <c r="F443" s="31" t="s">
        <v>750</v>
      </c>
      <c r="G443" s="16">
        <v>21</v>
      </c>
      <c r="H443" s="38" t="s">
        <v>275</v>
      </c>
      <c r="I443" s="32">
        <v>21</v>
      </c>
      <c r="J443" s="32">
        <v>4</v>
      </c>
      <c r="K443" s="32">
        <f t="shared" si="23"/>
        <v>0.252</v>
      </c>
      <c r="L443" s="17">
        <v>20211122</v>
      </c>
      <c r="M443" s="17">
        <v>20211126</v>
      </c>
      <c r="N443" s="14"/>
      <c r="O443" s="24" t="s">
        <v>147</v>
      </c>
      <c r="P443" s="14">
        <v>21</v>
      </c>
      <c r="Q443" s="14">
        <v>4</v>
      </c>
      <c r="R443" s="14">
        <f t="shared" si="20"/>
        <v>2520</v>
      </c>
      <c r="S443" s="24"/>
      <c r="T443" s="24" t="s">
        <v>147</v>
      </c>
      <c r="U443" s="14">
        <f t="shared" si="22"/>
        <v>0</v>
      </c>
      <c r="V443" s="14"/>
      <c r="W443" s="14"/>
      <c r="X443" s="14"/>
      <c r="Y443" s="14"/>
      <c r="Z443" s="14"/>
      <c r="AA443" s="14"/>
      <c r="AB443" s="14"/>
      <c r="AC443" s="14"/>
    </row>
    <row r="444" customHeight="1" spans="1:29">
      <c r="A444" s="13">
        <f>MATCH(C444,'2021年11月-2022年3月旅行社组织国内游客在厦住宿补助'!C$5:C$39,0)</f>
        <v>1</v>
      </c>
      <c r="B444" s="48">
        <f>MATCH(C444,'2021年11月-2022年3月旅行社组织国内游客在厦住宿补助'!C$5:C$24,0)</f>
        <v>1</v>
      </c>
      <c r="C444" s="14" t="s">
        <v>55</v>
      </c>
      <c r="D444" s="49">
        <f>SUBTOTAL(3,E$7:E444)</f>
        <v>397</v>
      </c>
      <c r="E444" s="49" t="str">
        <f t="shared" si="21"/>
        <v>GD12IJBQ8B54</v>
      </c>
      <c r="F444" s="31" t="s">
        <v>751</v>
      </c>
      <c r="G444" s="16">
        <v>28</v>
      </c>
      <c r="H444" s="38" t="s">
        <v>623</v>
      </c>
      <c r="I444" s="32">
        <v>28</v>
      </c>
      <c r="J444" s="32">
        <v>4</v>
      </c>
      <c r="K444" s="32">
        <f t="shared" si="23"/>
        <v>0.336</v>
      </c>
      <c r="L444" s="17">
        <v>20211122</v>
      </c>
      <c r="M444" s="17">
        <v>20211126</v>
      </c>
      <c r="N444" s="14"/>
      <c r="O444" s="24" t="s">
        <v>147</v>
      </c>
      <c r="P444" s="14">
        <v>28</v>
      </c>
      <c r="Q444" s="14">
        <v>4</v>
      </c>
      <c r="R444" s="14">
        <f t="shared" si="20"/>
        <v>3360</v>
      </c>
      <c r="S444" s="24"/>
      <c r="T444" s="24" t="s">
        <v>147</v>
      </c>
      <c r="U444" s="14">
        <f t="shared" si="22"/>
        <v>0</v>
      </c>
      <c r="V444" s="14"/>
      <c r="W444" s="14"/>
      <c r="X444" s="14"/>
      <c r="Y444" s="14"/>
      <c r="Z444" s="14"/>
      <c r="AA444" s="14"/>
      <c r="AB444" s="14"/>
      <c r="AC444" s="14"/>
    </row>
    <row r="445" customHeight="1" spans="1:29">
      <c r="A445" s="13">
        <f>MATCH(C445,'2021年11月-2022年3月旅行社组织国内游客在厦住宿补助'!C$5:C$39,0)</f>
        <v>1</v>
      </c>
      <c r="B445" s="48">
        <f>MATCH(C445,'2021年11月-2022年3月旅行社组织国内游客在厦住宿补助'!C$5:C$24,0)</f>
        <v>1</v>
      </c>
      <c r="C445" s="14" t="s">
        <v>55</v>
      </c>
      <c r="D445" s="49">
        <f>SUBTOTAL(3,E$7:E445)</f>
        <v>398</v>
      </c>
      <c r="E445" s="49" t="str">
        <f t="shared" si="21"/>
        <v>GD614AR4C690</v>
      </c>
      <c r="F445" s="31" t="s">
        <v>752</v>
      </c>
      <c r="G445" s="16">
        <v>20</v>
      </c>
      <c r="H445" s="38" t="s">
        <v>275</v>
      </c>
      <c r="I445" s="32">
        <v>20</v>
      </c>
      <c r="J445" s="32">
        <v>4</v>
      </c>
      <c r="K445" s="32">
        <f t="shared" si="23"/>
        <v>0.24</v>
      </c>
      <c r="L445" s="17">
        <v>20211122</v>
      </c>
      <c r="M445" s="17">
        <v>20211126</v>
      </c>
      <c r="N445" s="14" t="s">
        <v>753</v>
      </c>
      <c r="O445" s="24" t="s">
        <v>147</v>
      </c>
      <c r="P445" s="14">
        <v>20</v>
      </c>
      <c r="Q445" s="14">
        <v>4</v>
      </c>
      <c r="R445" s="14">
        <f>19*120+70</f>
        <v>2350</v>
      </c>
      <c r="S445" s="24" t="s">
        <v>753</v>
      </c>
      <c r="T445" s="24" t="s">
        <v>147</v>
      </c>
      <c r="U445" s="14">
        <f t="shared" si="22"/>
        <v>50</v>
      </c>
      <c r="V445" s="14"/>
      <c r="W445" s="14"/>
      <c r="X445" s="14"/>
      <c r="Y445" s="14"/>
      <c r="Z445" s="14"/>
      <c r="AA445" s="14"/>
      <c r="AB445" s="14"/>
      <c r="AC445" s="14"/>
    </row>
    <row r="446" customHeight="1" spans="1:29">
      <c r="A446" s="13">
        <f>MATCH(C446,'2021年11月-2022年3月旅行社组织国内游客在厦住宿补助'!C$5:C$39,0)</f>
        <v>1</v>
      </c>
      <c r="B446" s="48">
        <f>MATCH(C446,'2021年11月-2022年3月旅行社组织国内游客在厦住宿补助'!C$5:C$24,0)</f>
        <v>1</v>
      </c>
      <c r="C446" s="14" t="s">
        <v>55</v>
      </c>
      <c r="D446" s="49">
        <f>SUBTOTAL(3,E$7:E446)</f>
        <v>399</v>
      </c>
      <c r="E446" s="49" t="str">
        <f t="shared" si="21"/>
        <v>GD68KD39CP98</v>
      </c>
      <c r="F446" s="31" t="s">
        <v>754</v>
      </c>
      <c r="G446" s="16">
        <v>23</v>
      </c>
      <c r="H446" s="38" t="s">
        <v>275</v>
      </c>
      <c r="I446" s="32">
        <v>23</v>
      </c>
      <c r="J446" s="32">
        <v>4</v>
      </c>
      <c r="K446" s="32">
        <f t="shared" si="23"/>
        <v>0.276</v>
      </c>
      <c r="L446" s="17">
        <v>20211122</v>
      </c>
      <c r="M446" s="17">
        <v>20211126</v>
      </c>
      <c r="N446" s="14"/>
      <c r="O446" s="24" t="s">
        <v>147</v>
      </c>
      <c r="P446" s="14">
        <v>23</v>
      </c>
      <c r="Q446" s="14">
        <v>4</v>
      </c>
      <c r="R446" s="14">
        <f t="shared" si="20"/>
        <v>2760</v>
      </c>
      <c r="S446" s="24"/>
      <c r="T446" s="24" t="s">
        <v>147</v>
      </c>
      <c r="U446" s="14">
        <f t="shared" si="22"/>
        <v>0</v>
      </c>
      <c r="V446" s="14"/>
      <c r="W446" s="14"/>
      <c r="X446" s="14"/>
      <c r="Y446" s="14"/>
      <c r="Z446" s="14"/>
      <c r="AA446" s="14"/>
      <c r="AB446" s="14"/>
      <c r="AC446" s="14"/>
    </row>
    <row r="447" customHeight="1" spans="1:29">
      <c r="A447" s="13">
        <f>MATCH(C447,'2021年11月-2022年3月旅行社组织国内游客在厦住宿补助'!C$5:C$39,0)</f>
        <v>1</v>
      </c>
      <c r="B447" s="48">
        <f>MATCH(C447,'2021年11月-2022年3月旅行社组织国内游客在厦住宿补助'!C$5:C$24,0)</f>
        <v>1</v>
      </c>
      <c r="C447" s="14" t="s">
        <v>55</v>
      </c>
      <c r="D447" s="49">
        <f>SUBTOTAL(3,E$7:E447)</f>
        <v>400</v>
      </c>
      <c r="E447" s="49" t="str">
        <f t="shared" si="21"/>
        <v>GD45HC7ARU41</v>
      </c>
      <c r="F447" s="31" t="s">
        <v>755</v>
      </c>
      <c r="G447" s="16">
        <v>46</v>
      </c>
      <c r="H447" s="38" t="s">
        <v>275</v>
      </c>
      <c r="I447" s="32">
        <v>46</v>
      </c>
      <c r="J447" s="32">
        <v>5</v>
      </c>
      <c r="K447" s="32">
        <f t="shared" si="23"/>
        <v>0.552</v>
      </c>
      <c r="L447" s="17">
        <v>20211122</v>
      </c>
      <c r="M447" s="17">
        <v>20211127</v>
      </c>
      <c r="N447" s="14"/>
      <c r="O447" s="24" t="s">
        <v>147</v>
      </c>
      <c r="P447" s="14">
        <v>46</v>
      </c>
      <c r="Q447" s="14">
        <v>5</v>
      </c>
      <c r="R447" s="14">
        <f t="shared" si="20"/>
        <v>5520</v>
      </c>
      <c r="S447" s="24"/>
      <c r="T447" s="24" t="s">
        <v>147</v>
      </c>
      <c r="U447" s="14">
        <f t="shared" si="22"/>
        <v>0</v>
      </c>
      <c r="V447" s="14"/>
      <c r="W447" s="14"/>
      <c r="X447" s="14"/>
      <c r="Y447" s="14"/>
      <c r="Z447" s="14"/>
      <c r="AA447" s="14"/>
      <c r="AB447" s="14"/>
      <c r="AC447" s="14"/>
    </row>
    <row r="448" customHeight="1" spans="1:29">
      <c r="A448" s="13">
        <f>MATCH(C448,'2021年11月-2022年3月旅行社组织国内游客在厦住宿补助'!C$5:C$39,0)</f>
        <v>1</v>
      </c>
      <c r="B448" s="48">
        <f>MATCH(C448,'2021年11月-2022年3月旅行社组织国内游客在厦住宿补助'!C$5:C$24,0)</f>
        <v>1</v>
      </c>
      <c r="C448" s="14" t="s">
        <v>55</v>
      </c>
      <c r="D448" s="49">
        <f>SUBTOTAL(3,E$7:E448)</f>
        <v>401</v>
      </c>
      <c r="E448" s="49" t="str">
        <f t="shared" si="21"/>
        <v>GD01DKWS3A01</v>
      </c>
      <c r="F448" s="31" t="s">
        <v>756</v>
      </c>
      <c r="G448" s="16">
        <v>19</v>
      </c>
      <c r="H448" s="38" t="s">
        <v>713</v>
      </c>
      <c r="I448" s="32">
        <v>19</v>
      </c>
      <c r="J448" s="32">
        <v>4</v>
      </c>
      <c r="K448" s="32">
        <f t="shared" si="23"/>
        <v>0.228</v>
      </c>
      <c r="L448" s="17">
        <v>20211123</v>
      </c>
      <c r="M448" s="17">
        <v>20211127</v>
      </c>
      <c r="N448" s="14"/>
      <c r="O448" s="24" t="s">
        <v>147</v>
      </c>
      <c r="P448" s="14">
        <v>19</v>
      </c>
      <c r="Q448" s="14">
        <v>4</v>
      </c>
      <c r="R448" s="14">
        <f t="shared" si="20"/>
        <v>2280</v>
      </c>
      <c r="S448" s="24"/>
      <c r="T448" s="24" t="s">
        <v>147</v>
      </c>
      <c r="U448" s="14">
        <f t="shared" si="22"/>
        <v>0</v>
      </c>
      <c r="V448" s="14"/>
      <c r="W448" s="14"/>
      <c r="X448" s="14"/>
      <c r="Y448" s="14"/>
      <c r="Z448" s="14"/>
      <c r="AA448" s="14"/>
      <c r="AB448" s="14"/>
      <c r="AC448" s="14"/>
    </row>
    <row r="449" customHeight="1" spans="1:29">
      <c r="A449" s="13">
        <f>MATCH(C449,'2021年11月-2022年3月旅行社组织国内游客在厦住宿补助'!C$5:C$39,0)</f>
        <v>1</v>
      </c>
      <c r="B449" s="48">
        <f>MATCH(C449,'2021年11月-2022年3月旅行社组织国内游客在厦住宿补助'!C$5:C$24,0)</f>
        <v>1</v>
      </c>
      <c r="C449" s="14" t="s">
        <v>55</v>
      </c>
      <c r="D449" s="49">
        <f>SUBTOTAL(3,E$7:E449)</f>
        <v>402</v>
      </c>
      <c r="E449" s="49" t="str">
        <f t="shared" si="21"/>
        <v>GD66GJ07W694</v>
      </c>
      <c r="F449" s="31" t="s">
        <v>757</v>
      </c>
      <c r="G449" s="16">
        <v>25</v>
      </c>
      <c r="H449" s="38" t="s">
        <v>275</v>
      </c>
      <c r="I449" s="32">
        <v>25</v>
      </c>
      <c r="J449" s="32">
        <v>4</v>
      </c>
      <c r="K449" s="32">
        <f t="shared" si="23"/>
        <v>0.3</v>
      </c>
      <c r="L449" s="17">
        <v>20211123</v>
      </c>
      <c r="M449" s="17">
        <v>20211127</v>
      </c>
      <c r="N449" s="14"/>
      <c r="O449" s="24" t="s">
        <v>147</v>
      </c>
      <c r="P449" s="14">
        <v>25</v>
      </c>
      <c r="Q449" s="14">
        <v>4</v>
      </c>
      <c r="R449" s="14">
        <f t="shared" si="20"/>
        <v>3000</v>
      </c>
      <c r="S449" s="24"/>
      <c r="T449" s="24" t="s">
        <v>147</v>
      </c>
      <c r="U449" s="14">
        <f t="shared" si="22"/>
        <v>0</v>
      </c>
      <c r="V449" s="14"/>
      <c r="W449" s="14"/>
      <c r="X449" s="14"/>
      <c r="Y449" s="14"/>
      <c r="Z449" s="14"/>
      <c r="AA449" s="14"/>
      <c r="AB449" s="14"/>
      <c r="AC449" s="14"/>
    </row>
    <row r="450" customHeight="1" spans="1:29">
      <c r="A450" s="13">
        <f>MATCH(C450,'2021年11月-2022年3月旅行社组织国内游客在厦住宿补助'!C$5:C$39,0)</f>
        <v>1</v>
      </c>
      <c r="B450" s="48">
        <f>MATCH(C450,'2021年11月-2022年3月旅行社组织国内游客在厦住宿补助'!C$5:C$24,0)</f>
        <v>1</v>
      </c>
      <c r="C450" s="14" t="s">
        <v>55</v>
      </c>
      <c r="D450" s="49">
        <f>SUBTOTAL(3,E$7:E450)</f>
        <v>403</v>
      </c>
      <c r="E450" s="49" t="str">
        <f t="shared" si="21"/>
        <v>GD98HY4G7R75</v>
      </c>
      <c r="F450" s="31" t="s">
        <v>758</v>
      </c>
      <c r="G450" s="16">
        <v>10</v>
      </c>
      <c r="H450" s="38" t="s">
        <v>390</v>
      </c>
      <c r="I450" s="32">
        <v>10</v>
      </c>
      <c r="J450" s="32">
        <v>4</v>
      </c>
      <c r="K450" s="32">
        <f t="shared" si="23"/>
        <v>0.12</v>
      </c>
      <c r="L450" s="17">
        <v>20211124</v>
      </c>
      <c r="M450" s="17">
        <v>20211128</v>
      </c>
      <c r="N450" s="14"/>
      <c r="O450" s="24" t="s">
        <v>147</v>
      </c>
      <c r="P450" s="14">
        <v>10</v>
      </c>
      <c r="Q450" s="14">
        <v>4</v>
      </c>
      <c r="R450" s="14">
        <f t="shared" si="20"/>
        <v>1200</v>
      </c>
      <c r="S450" s="24"/>
      <c r="T450" s="24" t="s">
        <v>147</v>
      </c>
      <c r="U450" s="14">
        <f t="shared" si="22"/>
        <v>0</v>
      </c>
      <c r="V450" s="14"/>
      <c r="W450" s="14"/>
      <c r="X450" s="14"/>
      <c r="Y450" s="14"/>
      <c r="Z450" s="14"/>
      <c r="AA450" s="14"/>
      <c r="AB450" s="14"/>
      <c r="AC450" s="14"/>
    </row>
    <row r="451" customHeight="1" spans="1:29">
      <c r="A451" s="13">
        <f>MATCH(C451,'2021年11月-2022年3月旅行社组织国内游客在厦住宿补助'!C$5:C$39,0)</f>
        <v>1</v>
      </c>
      <c r="B451" s="48">
        <f>MATCH(C451,'2021年11月-2022年3月旅行社组织国内游客在厦住宿补助'!C$5:C$24,0)</f>
        <v>1</v>
      </c>
      <c r="C451" s="14" t="s">
        <v>55</v>
      </c>
      <c r="D451" s="49">
        <f>SUBTOTAL(3,E$7:E451)</f>
        <v>404</v>
      </c>
      <c r="E451" s="49" t="str">
        <f t="shared" si="21"/>
        <v>GD01SV8QJF50</v>
      </c>
      <c r="F451" s="31" t="s">
        <v>759</v>
      </c>
      <c r="G451" s="16">
        <v>14</v>
      </c>
      <c r="H451" s="38" t="s">
        <v>275</v>
      </c>
      <c r="I451" s="32">
        <v>14</v>
      </c>
      <c r="J451" s="32">
        <v>4</v>
      </c>
      <c r="K451" s="32">
        <f t="shared" si="23"/>
        <v>0.168</v>
      </c>
      <c r="L451" s="17">
        <v>20211125</v>
      </c>
      <c r="M451" s="17">
        <v>20211129</v>
      </c>
      <c r="N451" s="14"/>
      <c r="O451" s="24" t="s">
        <v>147</v>
      </c>
      <c r="P451" s="14">
        <v>14</v>
      </c>
      <c r="Q451" s="14">
        <v>4</v>
      </c>
      <c r="R451" s="14">
        <f t="shared" si="20"/>
        <v>1680</v>
      </c>
      <c r="S451" s="24"/>
      <c r="T451" s="24" t="s">
        <v>147</v>
      </c>
      <c r="U451" s="14">
        <f t="shared" si="22"/>
        <v>0</v>
      </c>
      <c r="V451" s="14"/>
      <c r="W451" s="14"/>
      <c r="X451" s="14"/>
      <c r="Y451" s="14"/>
      <c r="Z451" s="14"/>
      <c r="AA451" s="14"/>
      <c r="AB451" s="14"/>
      <c r="AC451" s="14"/>
    </row>
    <row r="452" customHeight="1" spans="1:29">
      <c r="A452" s="13">
        <f>MATCH(C452,'2021年11月-2022年3月旅行社组织国内游客在厦住宿补助'!C$5:C$39,0)</f>
        <v>1</v>
      </c>
      <c r="B452" s="48">
        <f>MATCH(C452,'2021年11月-2022年3月旅行社组织国内游客在厦住宿补助'!C$5:C$24,0)</f>
        <v>1</v>
      </c>
      <c r="C452" s="14" t="s">
        <v>55</v>
      </c>
      <c r="D452" s="49">
        <f>SUBTOTAL(3,E$7:E452)</f>
        <v>405</v>
      </c>
      <c r="E452" s="49" t="str">
        <f t="shared" si="21"/>
        <v>GD20PH58VX30</v>
      </c>
      <c r="F452" s="31" t="s">
        <v>760</v>
      </c>
      <c r="G452" s="16">
        <v>19</v>
      </c>
      <c r="H452" s="38" t="s">
        <v>275</v>
      </c>
      <c r="I452" s="32">
        <v>19</v>
      </c>
      <c r="J452" s="32">
        <v>4</v>
      </c>
      <c r="K452" s="32">
        <f t="shared" si="23"/>
        <v>0.228</v>
      </c>
      <c r="L452" s="17">
        <v>20211127</v>
      </c>
      <c r="M452" s="17">
        <v>20211201</v>
      </c>
      <c r="N452" s="14" t="s">
        <v>761</v>
      </c>
      <c r="O452" s="24" t="s">
        <v>147</v>
      </c>
      <c r="P452" s="14">
        <v>19</v>
      </c>
      <c r="Q452" s="14">
        <v>4</v>
      </c>
      <c r="R452" s="14">
        <f>18*120+30</f>
        <v>2190</v>
      </c>
      <c r="S452" s="24" t="s">
        <v>761</v>
      </c>
      <c r="T452" s="24" t="s">
        <v>147</v>
      </c>
      <c r="U452" s="14">
        <f t="shared" si="22"/>
        <v>90</v>
      </c>
      <c r="V452" s="14"/>
      <c r="W452" s="14"/>
      <c r="X452" s="14"/>
      <c r="Y452" s="14"/>
      <c r="Z452" s="14"/>
      <c r="AA452" s="14"/>
      <c r="AB452" s="14"/>
      <c r="AC452" s="14"/>
    </row>
    <row r="453" customHeight="1" spans="1:29">
      <c r="A453" s="13">
        <f>MATCH(C453,'2021年11月-2022年3月旅行社组织国内游客在厦住宿补助'!C$5:C$39,0)</f>
        <v>1</v>
      </c>
      <c r="B453" s="48">
        <f>MATCH(C453,'2021年11月-2022年3月旅行社组织国内游客在厦住宿补助'!C$5:C$24,0)</f>
        <v>1</v>
      </c>
      <c r="C453" s="14" t="s">
        <v>55</v>
      </c>
      <c r="D453" s="49">
        <f>SUBTOTAL(3,E$7:E453)</f>
        <v>406</v>
      </c>
      <c r="E453" s="49" t="str">
        <f t="shared" si="21"/>
        <v>GD45DB0OHF67</v>
      </c>
      <c r="F453" s="31" t="s">
        <v>762</v>
      </c>
      <c r="G453" s="16">
        <v>27</v>
      </c>
      <c r="H453" s="38" t="s">
        <v>623</v>
      </c>
      <c r="I453" s="32">
        <v>27</v>
      </c>
      <c r="J453" s="32">
        <v>5</v>
      </c>
      <c r="K453" s="32">
        <f t="shared" si="23"/>
        <v>0.324</v>
      </c>
      <c r="L453" s="17">
        <v>20211128</v>
      </c>
      <c r="M453" s="17">
        <v>20211203</v>
      </c>
      <c r="N453" s="14" t="s">
        <v>763</v>
      </c>
      <c r="O453" s="24" t="s">
        <v>147</v>
      </c>
      <c r="P453" s="14">
        <v>27</v>
      </c>
      <c r="Q453" s="14">
        <v>5</v>
      </c>
      <c r="R453" s="14">
        <f>24*120+30</f>
        <v>2910</v>
      </c>
      <c r="S453" s="24" t="s">
        <v>763</v>
      </c>
      <c r="T453" s="24" t="s">
        <v>147</v>
      </c>
      <c r="U453" s="14">
        <f t="shared" si="22"/>
        <v>330</v>
      </c>
      <c r="V453" s="14"/>
      <c r="W453" s="14"/>
      <c r="X453" s="14"/>
      <c r="Y453" s="14"/>
      <c r="Z453" s="14"/>
      <c r="AA453" s="14"/>
      <c r="AB453" s="14"/>
      <c r="AC453" s="14"/>
    </row>
    <row r="454" customHeight="1" spans="1:29">
      <c r="A454" s="13">
        <f>MATCH(C454,'2021年11月-2022年3月旅行社组织国内游客在厦住宿补助'!C$5:C$39,0)</f>
        <v>1</v>
      </c>
      <c r="B454" s="48">
        <f>MATCH(C454,'2021年11月-2022年3月旅行社组织国内游客在厦住宿补助'!C$5:C$24,0)</f>
        <v>1</v>
      </c>
      <c r="C454" s="14" t="s">
        <v>55</v>
      </c>
      <c r="D454" s="49">
        <f>SUBTOTAL(3,E$7:E454)</f>
        <v>407</v>
      </c>
      <c r="E454" s="49" t="str">
        <f t="shared" si="21"/>
        <v>GD553J4M4S92</v>
      </c>
      <c r="F454" s="31" t="s">
        <v>764</v>
      </c>
      <c r="G454" s="16">
        <v>24</v>
      </c>
      <c r="H454" s="38" t="s">
        <v>623</v>
      </c>
      <c r="I454" s="32">
        <v>24</v>
      </c>
      <c r="J454" s="32">
        <v>4</v>
      </c>
      <c r="K454" s="32">
        <f t="shared" si="23"/>
        <v>0.288</v>
      </c>
      <c r="L454" s="17">
        <v>20211128</v>
      </c>
      <c r="M454" s="17">
        <v>20211202</v>
      </c>
      <c r="N454" s="14" t="s">
        <v>765</v>
      </c>
      <c r="O454" s="24" t="s">
        <v>147</v>
      </c>
      <c r="P454" s="14">
        <v>24</v>
      </c>
      <c r="Q454" s="14">
        <v>4</v>
      </c>
      <c r="R454" s="14">
        <f>23*120+30</f>
        <v>2790</v>
      </c>
      <c r="S454" s="24" t="s">
        <v>765</v>
      </c>
      <c r="T454" s="24" t="s">
        <v>147</v>
      </c>
      <c r="U454" s="14">
        <f t="shared" si="22"/>
        <v>90</v>
      </c>
      <c r="V454" s="14"/>
      <c r="W454" s="14"/>
      <c r="X454" s="14"/>
      <c r="Y454" s="14"/>
      <c r="Z454" s="14"/>
      <c r="AA454" s="14"/>
      <c r="AB454" s="14"/>
      <c r="AC454" s="14"/>
    </row>
    <row r="455" customHeight="1" spans="1:29">
      <c r="A455" s="13">
        <f>MATCH(C455,'2021年11月-2022年3月旅行社组织国内游客在厦住宿补助'!C$5:C$39,0)</f>
        <v>1</v>
      </c>
      <c r="B455" s="48">
        <f>MATCH(C455,'2021年11月-2022年3月旅行社组织国内游客在厦住宿补助'!C$5:C$24,0)</f>
        <v>1</v>
      </c>
      <c r="C455" s="14" t="s">
        <v>55</v>
      </c>
      <c r="D455" s="49">
        <f>SUBTOTAL(3,E$7:E455)</f>
        <v>408</v>
      </c>
      <c r="E455" s="49" t="str">
        <f t="shared" si="21"/>
        <v>GD279Y08X534</v>
      </c>
      <c r="F455" s="31" t="s">
        <v>766</v>
      </c>
      <c r="G455" s="16">
        <v>3</v>
      </c>
      <c r="H455" s="38" t="s">
        <v>390</v>
      </c>
      <c r="I455" s="32">
        <v>3</v>
      </c>
      <c r="J455" s="32">
        <v>4</v>
      </c>
      <c r="K455" s="32">
        <f t="shared" si="23"/>
        <v>0.036</v>
      </c>
      <c r="L455" s="17">
        <v>20211129</v>
      </c>
      <c r="M455" s="17">
        <v>20211203</v>
      </c>
      <c r="N455" s="14"/>
      <c r="O455" s="24" t="s">
        <v>147</v>
      </c>
      <c r="P455" s="14">
        <v>3</v>
      </c>
      <c r="Q455" s="14">
        <v>4</v>
      </c>
      <c r="R455" s="14">
        <f t="shared" ref="R455:R492" si="24">IF(T455="是",IF(Q455=1,P455*30,IF(Q455=2,P455*70,IF(Q455&gt;2,P455*120,0))),0)</f>
        <v>360</v>
      </c>
      <c r="S455" s="24"/>
      <c r="T455" s="24" t="s">
        <v>147</v>
      </c>
      <c r="U455" s="14">
        <f t="shared" si="22"/>
        <v>0</v>
      </c>
      <c r="V455" s="14"/>
      <c r="W455" s="14"/>
      <c r="X455" s="14"/>
      <c r="Y455" s="14"/>
      <c r="Z455" s="14"/>
      <c r="AA455" s="14"/>
      <c r="AB455" s="14"/>
      <c r="AC455" s="14"/>
    </row>
    <row r="456" customHeight="1" spans="1:29">
      <c r="A456" s="13">
        <f>MATCH(C456,'2021年11月-2022年3月旅行社组织国内游客在厦住宿补助'!C$5:C$39,0)</f>
        <v>1</v>
      </c>
      <c r="B456" s="48">
        <f>MATCH(C456,'2021年11月-2022年3月旅行社组织国内游客在厦住宿补助'!C$5:C$24,0)</f>
        <v>1</v>
      </c>
      <c r="C456" s="14" t="s">
        <v>55</v>
      </c>
      <c r="D456" s="49">
        <f>SUBTOTAL(3,E$7:E456)</f>
        <v>409</v>
      </c>
      <c r="E456" s="49" t="str">
        <f t="shared" si="21"/>
        <v>GD95LURW5B75</v>
      </c>
      <c r="F456" s="31" t="s">
        <v>767</v>
      </c>
      <c r="G456" s="16">
        <v>3</v>
      </c>
      <c r="H456" s="38" t="s">
        <v>275</v>
      </c>
      <c r="I456" s="32">
        <v>3</v>
      </c>
      <c r="J456" s="32">
        <v>5</v>
      </c>
      <c r="K456" s="32">
        <f t="shared" si="23"/>
        <v>0.036</v>
      </c>
      <c r="L456" s="17">
        <v>20211129</v>
      </c>
      <c r="M456" s="17">
        <v>20211204</v>
      </c>
      <c r="N456" s="14"/>
      <c r="O456" s="24" t="s">
        <v>147</v>
      </c>
      <c r="P456" s="14">
        <v>3</v>
      </c>
      <c r="Q456" s="14">
        <v>5</v>
      </c>
      <c r="R456" s="14">
        <f t="shared" si="24"/>
        <v>360</v>
      </c>
      <c r="S456" s="24"/>
      <c r="T456" s="24" t="s">
        <v>147</v>
      </c>
      <c r="U456" s="14">
        <f t="shared" si="22"/>
        <v>0</v>
      </c>
      <c r="V456" s="14"/>
      <c r="W456" s="14"/>
      <c r="X456" s="14"/>
      <c r="Y456" s="14"/>
      <c r="Z456" s="14"/>
      <c r="AA456" s="14"/>
      <c r="AB456" s="14"/>
      <c r="AC456" s="14"/>
    </row>
    <row r="457" customHeight="1" spans="1:29">
      <c r="A457" s="13">
        <f>MATCH(C457,'2021年11月-2022年3月旅行社组织国内游客在厦住宿补助'!C$5:C$39,0)</f>
        <v>1</v>
      </c>
      <c r="B457" s="48">
        <f>MATCH(C457,'2021年11月-2022年3月旅行社组织国内游客在厦住宿补助'!C$5:C$24,0)</f>
        <v>1</v>
      </c>
      <c r="C457" s="14" t="s">
        <v>55</v>
      </c>
      <c r="D457" s="49">
        <f>SUBTOTAL(3,E$7:E457)</f>
        <v>410</v>
      </c>
      <c r="E457" s="49" t="str">
        <f t="shared" si="21"/>
        <v>GD58ZDG6BM67</v>
      </c>
      <c r="F457" s="31" t="s">
        <v>768</v>
      </c>
      <c r="G457" s="16">
        <v>15</v>
      </c>
      <c r="H457" s="38" t="s">
        <v>275</v>
      </c>
      <c r="I457" s="32">
        <v>15</v>
      </c>
      <c r="J457" s="32">
        <v>5</v>
      </c>
      <c r="K457" s="32">
        <f t="shared" si="23"/>
        <v>0.18</v>
      </c>
      <c r="L457" s="17">
        <v>20211129</v>
      </c>
      <c r="M457" s="17">
        <v>20211204</v>
      </c>
      <c r="N457" s="14"/>
      <c r="O457" s="24" t="s">
        <v>147</v>
      </c>
      <c r="P457" s="14">
        <v>15</v>
      </c>
      <c r="Q457" s="14">
        <v>5</v>
      </c>
      <c r="R457" s="14">
        <f t="shared" si="24"/>
        <v>1800</v>
      </c>
      <c r="S457" s="24"/>
      <c r="T457" s="24" t="s">
        <v>147</v>
      </c>
      <c r="U457" s="14">
        <f t="shared" si="22"/>
        <v>0</v>
      </c>
      <c r="V457" s="14"/>
      <c r="W457" s="14"/>
      <c r="X457" s="14"/>
      <c r="Y457" s="14"/>
      <c r="Z457" s="14"/>
      <c r="AA457" s="14"/>
      <c r="AB457" s="14"/>
      <c r="AC457" s="14"/>
    </row>
    <row r="458" customHeight="1" spans="1:29">
      <c r="A458" s="13">
        <f>MATCH(C458,'2021年11月-2022年3月旅行社组织国内游客在厦住宿补助'!C$5:C$39,0)</f>
        <v>1</v>
      </c>
      <c r="B458" s="48">
        <f>MATCH(C458,'2021年11月-2022年3月旅行社组织国内游客在厦住宿补助'!C$5:C$24,0)</f>
        <v>1</v>
      </c>
      <c r="C458" s="14" t="s">
        <v>55</v>
      </c>
      <c r="D458" s="49">
        <f>SUBTOTAL(3,E$7:E458)</f>
        <v>411</v>
      </c>
      <c r="E458" s="49" t="str">
        <f t="shared" ref="E458:E503" si="25">IF(F458=F457,"",F458)</f>
        <v>GD50QWJ0OI66</v>
      </c>
      <c r="F458" s="31" t="s">
        <v>769</v>
      </c>
      <c r="G458" s="16">
        <v>24</v>
      </c>
      <c r="H458" s="38" t="s">
        <v>654</v>
      </c>
      <c r="I458" s="32">
        <v>24</v>
      </c>
      <c r="J458" s="32">
        <v>4</v>
      </c>
      <c r="K458" s="32">
        <f t="shared" si="23"/>
        <v>0.288</v>
      </c>
      <c r="L458" s="17">
        <v>20211129</v>
      </c>
      <c r="M458" s="17">
        <v>20211203</v>
      </c>
      <c r="N458" s="14" t="s">
        <v>770</v>
      </c>
      <c r="O458" s="24" t="s">
        <v>147</v>
      </c>
      <c r="P458" s="14">
        <v>21</v>
      </c>
      <c r="Q458" s="14">
        <v>4</v>
      </c>
      <c r="R458" s="14">
        <f t="shared" si="24"/>
        <v>2520</v>
      </c>
      <c r="S458" s="24" t="s">
        <v>770</v>
      </c>
      <c r="T458" s="24" t="s">
        <v>147</v>
      </c>
      <c r="U458" s="14">
        <f t="shared" si="22"/>
        <v>360</v>
      </c>
      <c r="V458" s="14"/>
      <c r="W458" s="14"/>
      <c r="X458" s="14"/>
      <c r="Y458" s="14"/>
      <c r="Z458" s="14"/>
      <c r="AA458" s="14"/>
      <c r="AB458" s="14"/>
      <c r="AC458" s="14"/>
    </row>
    <row r="459" customHeight="1" spans="1:29">
      <c r="A459" s="13">
        <f>MATCH(C459,'2021年11月-2022年3月旅行社组织国内游客在厦住宿补助'!C$5:C$39,0)</f>
        <v>1</v>
      </c>
      <c r="B459" s="48">
        <f>MATCH(C459,'2021年11月-2022年3月旅行社组织国内游客在厦住宿补助'!C$5:C$24,0)</f>
        <v>1</v>
      </c>
      <c r="C459" s="14" t="s">
        <v>55</v>
      </c>
      <c r="D459" s="49">
        <f>SUBTOTAL(3,E$7:E459)</f>
        <v>412</v>
      </c>
      <c r="E459" s="49" t="str">
        <f t="shared" si="25"/>
        <v>GD14L5U6JP38</v>
      </c>
      <c r="F459" s="31" t="s">
        <v>771</v>
      </c>
      <c r="G459" s="16">
        <v>18</v>
      </c>
      <c r="H459" s="38" t="s">
        <v>623</v>
      </c>
      <c r="I459" s="32">
        <v>18</v>
      </c>
      <c r="J459" s="32">
        <v>4</v>
      </c>
      <c r="K459" s="32">
        <f t="shared" si="23"/>
        <v>0.216</v>
      </c>
      <c r="L459" s="17">
        <v>20211129</v>
      </c>
      <c r="M459" s="17">
        <v>20211203</v>
      </c>
      <c r="N459" s="14" t="s">
        <v>772</v>
      </c>
      <c r="O459" s="24" t="s">
        <v>147</v>
      </c>
      <c r="P459" s="14">
        <v>17</v>
      </c>
      <c r="Q459" s="14">
        <v>4</v>
      </c>
      <c r="R459" s="14">
        <f t="shared" si="24"/>
        <v>2040</v>
      </c>
      <c r="S459" s="24" t="s">
        <v>772</v>
      </c>
      <c r="T459" s="24" t="s">
        <v>147</v>
      </c>
      <c r="U459" s="14">
        <f t="shared" ref="U459:U497" si="26">K459*10000-R459</f>
        <v>120</v>
      </c>
      <c r="V459" s="14"/>
      <c r="W459" s="14"/>
      <c r="X459" s="14"/>
      <c r="Y459" s="14"/>
      <c r="Z459" s="14"/>
      <c r="AA459" s="14"/>
      <c r="AB459" s="14"/>
      <c r="AC459" s="14"/>
    </row>
    <row r="460" customHeight="1" spans="1:29">
      <c r="A460" s="13">
        <f>MATCH(C460,'2021年11月-2022年3月旅行社组织国内游客在厦住宿补助'!C$5:C$39,0)</f>
        <v>1</v>
      </c>
      <c r="B460" s="48">
        <f>MATCH(C460,'2021年11月-2022年3月旅行社组织国内游客在厦住宿补助'!C$5:C$24,0)</f>
        <v>1</v>
      </c>
      <c r="C460" s="14" t="s">
        <v>55</v>
      </c>
      <c r="D460" s="49">
        <f>SUBTOTAL(3,E$7:E460)</f>
        <v>413</v>
      </c>
      <c r="E460" s="49" t="str">
        <f t="shared" si="25"/>
        <v>GD46U3EGH114</v>
      </c>
      <c r="F460" s="31" t="s">
        <v>773</v>
      </c>
      <c r="G460" s="16">
        <v>28</v>
      </c>
      <c r="H460" s="38" t="s">
        <v>275</v>
      </c>
      <c r="I460" s="32">
        <v>28</v>
      </c>
      <c r="J460" s="32">
        <v>4</v>
      </c>
      <c r="K460" s="32">
        <f t="shared" si="23"/>
        <v>0.336</v>
      </c>
      <c r="L460" s="17">
        <v>20211129</v>
      </c>
      <c r="M460" s="17">
        <v>20211203</v>
      </c>
      <c r="N460" s="14"/>
      <c r="O460" s="24" t="s">
        <v>147</v>
      </c>
      <c r="P460" s="14">
        <v>28</v>
      </c>
      <c r="Q460" s="14">
        <v>4</v>
      </c>
      <c r="R460" s="14">
        <f t="shared" si="24"/>
        <v>3360</v>
      </c>
      <c r="S460" s="24"/>
      <c r="T460" s="24" t="s">
        <v>147</v>
      </c>
      <c r="U460" s="14">
        <f t="shared" si="26"/>
        <v>0</v>
      </c>
      <c r="V460" s="14"/>
      <c r="W460" s="14"/>
      <c r="X460" s="14"/>
      <c r="Y460" s="14"/>
      <c r="Z460" s="14"/>
      <c r="AA460" s="14"/>
      <c r="AB460" s="14"/>
      <c r="AC460" s="14"/>
    </row>
    <row r="461" customHeight="1" spans="1:29">
      <c r="A461" s="13">
        <f>MATCH(C461,'2021年11月-2022年3月旅行社组织国内游客在厦住宿补助'!C$5:C$39,0)</f>
        <v>1</v>
      </c>
      <c r="B461" s="48">
        <f>MATCH(C461,'2021年11月-2022年3月旅行社组织国内游客在厦住宿补助'!C$5:C$24,0)</f>
        <v>1</v>
      </c>
      <c r="C461" s="14" t="s">
        <v>55</v>
      </c>
      <c r="D461" s="49">
        <f>SUBTOTAL(3,E$7:E461)</f>
        <v>414</v>
      </c>
      <c r="E461" s="49" t="str">
        <f t="shared" si="25"/>
        <v>GD92YPADJB08</v>
      </c>
      <c r="F461" s="31" t="s">
        <v>774</v>
      </c>
      <c r="G461" s="16">
        <v>25</v>
      </c>
      <c r="H461" s="38" t="s">
        <v>275</v>
      </c>
      <c r="I461" s="32">
        <v>25</v>
      </c>
      <c r="J461" s="32">
        <v>4</v>
      </c>
      <c r="K461" s="32">
        <f t="shared" si="23"/>
        <v>0.3</v>
      </c>
      <c r="L461" s="17">
        <v>20211130</v>
      </c>
      <c r="M461" s="17">
        <v>20211204</v>
      </c>
      <c r="N461" s="14"/>
      <c r="O461" s="24" t="s">
        <v>147</v>
      </c>
      <c r="P461" s="14">
        <v>25</v>
      </c>
      <c r="Q461" s="14">
        <v>4</v>
      </c>
      <c r="R461" s="14">
        <f t="shared" si="24"/>
        <v>3000</v>
      </c>
      <c r="S461" s="24"/>
      <c r="T461" s="24" t="s">
        <v>147</v>
      </c>
      <c r="U461" s="14">
        <f t="shared" si="26"/>
        <v>0</v>
      </c>
      <c r="V461" s="14"/>
      <c r="W461" s="14"/>
      <c r="X461" s="14"/>
      <c r="Y461" s="14"/>
      <c r="Z461" s="14"/>
      <c r="AA461" s="14"/>
      <c r="AB461" s="14"/>
      <c r="AC461" s="14"/>
    </row>
    <row r="462" customHeight="1" spans="1:29">
      <c r="A462" s="13">
        <f>MATCH(C462,'2021年11月-2022年3月旅行社组织国内游客在厦住宿补助'!C$5:C$39,0)</f>
        <v>1</v>
      </c>
      <c r="B462" s="48">
        <f>MATCH(C462,'2021年11月-2022年3月旅行社组织国内游客在厦住宿补助'!C$5:C$24,0)</f>
        <v>1</v>
      </c>
      <c r="C462" s="14" t="s">
        <v>55</v>
      </c>
      <c r="D462" s="49">
        <f>SUBTOTAL(3,E$7:E462)</f>
        <v>415</v>
      </c>
      <c r="E462" s="49" t="str">
        <f t="shared" si="25"/>
        <v>GD15FSFRCX58</v>
      </c>
      <c r="F462" s="31" t="s">
        <v>775</v>
      </c>
      <c r="G462" s="16">
        <v>26</v>
      </c>
      <c r="H462" s="38" t="s">
        <v>390</v>
      </c>
      <c r="I462" s="32">
        <v>26</v>
      </c>
      <c r="J462" s="32">
        <v>5</v>
      </c>
      <c r="K462" s="32">
        <f t="shared" ref="K462:K492" si="27">I462*120/10000</f>
        <v>0.312</v>
      </c>
      <c r="L462" s="17">
        <v>20211201</v>
      </c>
      <c r="M462" s="17">
        <v>20211206</v>
      </c>
      <c r="N462" s="14"/>
      <c r="O462" s="24" t="s">
        <v>147</v>
      </c>
      <c r="P462" s="14">
        <v>26</v>
      </c>
      <c r="Q462" s="14">
        <v>5</v>
      </c>
      <c r="R462" s="14">
        <f t="shared" si="24"/>
        <v>3120</v>
      </c>
      <c r="S462" s="24"/>
      <c r="T462" s="24" t="s">
        <v>147</v>
      </c>
      <c r="U462" s="14">
        <f t="shared" si="26"/>
        <v>0</v>
      </c>
      <c r="V462" s="14"/>
      <c r="W462" s="14"/>
      <c r="X462" s="14"/>
      <c r="Y462" s="14"/>
      <c r="Z462" s="14"/>
      <c r="AA462" s="14"/>
      <c r="AB462" s="14"/>
      <c r="AC462" s="14"/>
    </row>
    <row r="463" customHeight="1" spans="1:29">
      <c r="A463" s="13">
        <f>MATCH(C463,'2021年11月-2022年3月旅行社组织国内游客在厦住宿补助'!C$5:C$39,0)</f>
        <v>1</v>
      </c>
      <c r="B463" s="48">
        <f>MATCH(C463,'2021年11月-2022年3月旅行社组织国内游客在厦住宿补助'!C$5:C$24,0)</f>
        <v>1</v>
      </c>
      <c r="C463" s="14" t="s">
        <v>55</v>
      </c>
      <c r="D463" s="49">
        <f>SUBTOTAL(3,E$7:E463)</f>
        <v>416</v>
      </c>
      <c r="E463" s="49" t="str">
        <f t="shared" si="25"/>
        <v>GD59NOTRG876</v>
      </c>
      <c r="F463" s="31" t="s">
        <v>776</v>
      </c>
      <c r="G463" s="16">
        <v>30</v>
      </c>
      <c r="H463" s="38" t="s">
        <v>390</v>
      </c>
      <c r="I463" s="32">
        <v>30</v>
      </c>
      <c r="J463" s="32">
        <v>4</v>
      </c>
      <c r="K463" s="32">
        <f t="shared" si="27"/>
        <v>0.36</v>
      </c>
      <c r="L463" s="17">
        <v>20211202</v>
      </c>
      <c r="M463" s="17">
        <v>20211206</v>
      </c>
      <c r="N463" s="14" t="s">
        <v>777</v>
      </c>
      <c r="O463" s="24" t="s">
        <v>147</v>
      </c>
      <c r="P463" s="14">
        <v>29</v>
      </c>
      <c r="Q463" s="14">
        <v>4</v>
      </c>
      <c r="R463" s="14">
        <f t="shared" si="24"/>
        <v>3480</v>
      </c>
      <c r="S463" s="24" t="s">
        <v>777</v>
      </c>
      <c r="T463" s="24" t="s">
        <v>147</v>
      </c>
      <c r="U463" s="14">
        <f t="shared" si="26"/>
        <v>120</v>
      </c>
      <c r="V463" s="14"/>
      <c r="W463" s="14"/>
      <c r="X463" s="14"/>
      <c r="Y463" s="14"/>
      <c r="Z463" s="14"/>
      <c r="AA463" s="14"/>
      <c r="AB463" s="14"/>
      <c r="AC463" s="14"/>
    </row>
    <row r="464" customHeight="1" spans="1:29">
      <c r="A464" s="13">
        <f>MATCH(C464,'2021年11月-2022年3月旅行社组织国内游客在厦住宿补助'!C$5:C$39,0)</f>
        <v>1</v>
      </c>
      <c r="B464" s="48">
        <f>MATCH(C464,'2021年11月-2022年3月旅行社组织国内游客在厦住宿补助'!C$5:C$24,0)</f>
        <v>1</v>
      </c>
      <c r="C464" s="14" t="s">
        <v>55</v>
      </c>
      <c r="D464" s="49">
        <f>SUBTOTAL(3,E$7:E464)</f>
        <v>417</v>
      </c>
      <c r="E464" s="49" t="str">
        <f t="shared" si="25"/>
        <v>GD84WB7FZ186</v>
      </c>
      <c r="F464" s="31" t="s">
        <v>778</v>
      </c>
      <c r="G464" s="16">
        <v>20</v>
      </c>
      <c r="H464" s="38" t="s">
        <v>275</v>
      </c>
      <c r="I464" s="32">
        <v>20</v>
      </c>
      <c r="J464" s="32">
        <v>4</v>
      </c>
      <c r="K464" s="32">
        <f t="shared" si="27"/>
        <v>0.24</v>
      </c>
      <c r="L464" s="17">
        <v>20211202</v>
      </c>
      <c r="M464" s="17">
        <v>20211206</v>
      </c>
      <c r="N464" s="14"/>
      <c r="O464" s="24" t="s">
        <v>147</v>
      </c>
      <c r="P464" s="14">
        <v>20</v>
      </c>
      <c r="Q464" s="14">
        <v>4</v>
      </c>
      <c r="R464" s="14">
        <f t="shared" si="24"/>
        <v>2400</v>
      </c>
      <c r="S464" s="24"/>
      <c r="T464" s="24" t="s">
        <v>147</v>
      </c>
      <c r="U464" s="14">
        <f t="shared" si="26"/>
        <v>0</v>
      </c>
      <c r="V464" s="14"/>
      <c r="W464" s="14"/>
      <c r="X464" s="14"/>
      <c r="Y464" s="14"/>
      <c r="Z464" s="14"/>
      <c r="AA464" s="14"/>
      <c r="AB464" s="14"/>
      <c r="AC464" s="14"/>
    </row>
    <row r="465" customHeight="1" spans="1:29">
      <c r="A465" s="13">
        <f>MATCH(C465,'2021年11月-2022年3月旅行社组织国内游客在厦住宿补助'!C$5:C$39,0)</f>
        <v>1</v>
      </c>
      <c r="B465" s="48">
        <f>MATCH(C465,'2021年11月-2022年3月旅行社组织国内游客在厦住宿补助'!C$5:C$24,0)</f>
        <v>1</v>
      </c>
      <c r="C465" s="14" t="s">
        <v>55</v>
      </c>
      <c r="D465" s="49">
        <f>SUBTOTAL(3,E$7:E465)</f>
        <v>418</v>
      </c>
      <c r="E465" s="49" t="str">
        <f t="shared" si="25"/>
        <v>GD95AWR0LC80</v>
      </c>
      <c r="F465" s="31" t="s">
        <v>779</v>
      </c>
      <c r="G465" s="16">
        <v>7</v>
      </c>
      <c r="H465" s="38" t="s">
        <v>713</v>
      </c>
      <c r="I465" s="32">
        <v>7</v>
      </c>
      <c r="J465" s="32">
        <v>5</v>
      </c>
      <c r="K465" s="32">
        <f t="shared" si="27"/>
        <v>0.084</v>
      </c>
      <c r="L465" s="17">
        <v>20211205</v>
      </c>
      <c r="M465" s="17">
        <v>20211210</v>
      </c>
      <c r="N465" s="14"/>
      <c r="O465" s="24" t="s">
        <v>147</v>
      </c>
      <c r="P465" s="14">
        <v>7</v>
      </c>
      <c r="Q465" s="14">
        <v>5</v>
      </c>
      <c r="R465" s="14">
        <f t="shared" si="24"/>
        <v>840</v>
      </c>
      <c r="S465" s="24"/>
      <c r="T465" s="24" t="s">
        <v>147</v>
      </c>
      <c r="U465" s="14">
        <f t="shared" si="26"/>
        <v>0</v>
      </c>
      <c r="V465" s="14"/>
      <c r="W465" s="14"/>
      <c r="X465" s="14"/>
      <c r="Y465" s="14"/>
      <c r="Z465" s="14"/>
      <c r="AA465" s="14"/>
      <c r="AB465" s="14"/>
      <c r="AC465" s="14"/>
    </row>
    <row r="466" customHeight="1" spans="1:29">
      <c r="A466" s="13">
        <f>MATCH(C466,'2021年11月-2022年3月旅行社组织国内游客在厦住宿补助'!C$5:C$39,0)</f>
        <v>1</v>
      </c>
      <c r="B466" s="48">
        <f>MATCH(C466,'2021年11月-2022年3月旅行社组织国内游客在厦住宿补助'!C$5:C$24,0)</f>
        <v>1</v>
      </c>
      <c r="C466" s="14" t="s">
        <v>55</v>
      </c>
      <c r="D466" s="49">
        <f>SUBTOTAL(3,E$7:E466)</f>
        <v>419</v>
      </c>
      <c r="E466" s="49" t="str">
        <f t="shared" si="25"/>
        <v>GD66SA6YKR61</v>
      </c>
      <c r="F466" s="31" t="s">
        <v>780</v>
      </c>
      <c r="G466" s="16">
        <v>21</v>
      </c>
      <c r="H466" s="38" t="s">
        <v>623</v>
      </c>
      <c r="I466" s="32">
        <v>21</v>
      </c>
      <c r="J466" s="32">
        <v>4</v>
      </c>
      <c r="K466" s="32">
        <f t="shared" si="27"/>
        <v>0.252</v>
      </c>
      <c r="L466" s="17">
        <v>20211205</v>
      </c>
      <c r="M466" s="17">
        <v>20211209</v>
      </c>
      <c r="N466" s="14"/>
      <c r="O466" s="24" t="s">
        <v>147</v>
      </c>
      <c r="P466" s="14">
        <v>21</v>
      </c>
      <c r="Q466" s="14">
        <v>4</v>
      </c>
      <c r="R466" s="14">
        <f t="shared" si="24"/>
        <v>2520</v>
      </c>
      <c r="S466" s="24"/>
      <c r="T466" s="24" t="s">
        <v>147</v>
      </c>
      <c r="U466" s="14">
        <f t="shared" si="26"/>
        <v>0</v>
      </c>
      <c r="V466" s="14"/>
      <c r="W466" s="14"/>
      <c r="X466" s="14"/>
      <c r="Y466" s="14"/>
      <c r="Z466" s="14"/>
      <c r="AA466" s="14"/>
      <c r="AB466" s="14"/>
      <c r="AC466" s="14"/>
    </row>
    <row r="467" customHeight="1" spans="1:29">
      <c r="A467" s="13">
        <f>MATCH(C467,'2021年11月-2022年3月旅行社组织国内游客在厦住宿补助'!C$5:C$39,0)</f>
        <v>1</v>
      </c>
      <c r="B467" s="48">
        <f>MATCH(C467,'2021年11月-2022年3月旅行社组织国内游客在厦住宿补助'!C$5:C$24,0)</f>
        <v>1</v>
      </c>
      <c r="C467" s="14" t="s">
        <v>55</v>
      </c>
      <c r="D467" s="49">
        <f>SUBTOTAL(3,E$7:E467)</f>
        <v>420</v>
      </c>
      <c r="E467" s="49" t="str">
        <f t="shared" si="25"/>
        <v>GD33KS9VOM97</v>
      </c>
      <c r="F467" s="31" t="s">
        <v>781</v>
      </c>
      <c r="G467" s="16">
        <v>25</v>
      </c>
      <c r="H467" s="38" t="s">
        <v>275</v>
      </c>
      <c r="I467" s="32">
        <v>25</v>
      </c>
      <c r="J467" s="32">
        <v>5</v>
      </c>
      <c r="K467" s="32">
        <f t="shared" si="27"/>
        <v>0.3</v>
      </c>
      <c r="L467" s="17">
        <v>20211205</v>
      </c>
      <c r="M467" s="17">
        <v>20211210</v>
      </c>
      <c r="N467" s="14"/>
      <c r="O467" s="24" t="s">
        <v>147</v>
      </c>
      <c r="P467" s="14">
        <v>25</v>
      </c>
      <c r="Q467" s="14">
        <v>5</v>
      </c>
      <c r="R467" s="14">
        <f t="shared" si="24"/>
        <v>3000</v>
      </c>
      <c r="S467" s="24"/>
      <c r="T467" s="24" t="s">
        <v>147</v>
      </c>
      <c r="U467" s="14">
        <f t="shared" si="26"/>
        <v>0</v>
      </c>
      <c r="V467" s="14"/>
      <c r="W467" s="14"/>
      <c r="X467" s="14"/>
      <c r="Y467" s="14"/>
      <c r="Z467" s="14"/>
      <c r="AA467" s="14"/>
      <c r="AB467" s="14"/>
      <c r="AC467" s="14"/>
    </row>
    <row r="468" customHeight="1" spans="1:29">
      <c r="A468" s="13">
        <f>MATCH(C468,'2021年11月-2022年3月旅行社组织国内游客在厦住宿补助'!C$5:C$39,0)</f>
        <v>1</v>
      </c>
      <c r="B468" s="48">
        <f>MATCH(C468,'2021年11月-2022年3月旅行社组织国内游客在厦住宿补助'!C$5:C$24,0)</f>
        <v>1</v>
      </c>
      <c r="C468" s="14" t="s">
        <v>55</v>
      </c>
      <c r="D468" s="49">
        <f>SUBTOTAL(3,E$7:E468)</f>
        <v>421</v>
      </c>
      <c r="E468" s="49" t="str">
        <f t="shared" si="25"/>
        <v>GD675HPYWE86</v>
      </c>
      <c r="F468" s="31" t="s">
        <v>782</v>
      </c>
      <c r="G468" s="16">
        <v>30</v>
      </c>
      <c r="H468" s="38" t="s">
        <v>275</v>
      </c>
      <c r="I468" s="32">
        <v>30</v>
      </c>
      <c r="J468" s="32">
        <v>5</v>
      </c>
      <c r="K468" s="32">
        <f t="shared" si="27"/>
        <v>0.36</v>
      </c>
      <c r="L468" s="17">
        <v>20211205</v>
      </c>
      <c r="M468" s="17">
        <v>20211210</v>
      </c>
      <c r="N468" s="14" t="s">
        <v>783</v>
      </c>
      <c r="O468" s="24" t="s">
        <v>147</v>
      </c>
      <c r="P468" s="14">
        <v>30</v>
      </c>
      <c r="Q468" s="14">
        <v>5</v>
      </c>
      <c r="R468" s="14">
        <f>29*120+70</f>
        <v>3550</v>
      </c>
      <c r="S468" s="24" t="s">
        <v>783</v>
      </c>
      <c r="T468" s="24" t="s">
        <v>147</v>
      </c>
      <c r="U468" s="14">
        <f t="shared" si="26"/>
        <v>50</v>
      </c>
      <c r="V468" s="14"/>
      <c r="W468" s="14"/>
      <c r="X468" s="14"/>
      <c r="Y468" s="14"/>
      <c r="Z468" s="14"/>
      <c r="AA468" s="14"/>
      <c r="AB468" s="14"/>
      <c r="AC468" s="14"/>
    </row>
    <row r="469" customHeight="1" spans="1:29">
      <c r="A469" s="13">
        <f>MATCH(C469,'2021年11月-2022年3月旅行社组织国内游客在厦住宿补助'!C$5:C$39,0)</f>
        <v>1</v>
      </c>
      <c r="B469" s="48">
        <f>MATCH(C469,'2021年11月-2022年3月旅行社组织国内游客在厦住宿补助'!C$5:C$24,0)</f>
        <v>1</v>
      </c>
      <c r="C469" s="14" t="s">
        <v>55</v>
      </c>
      <c r="D469" s="49">
        <f>SUBTOTAL(3,E$7:E469)</f>
        <v>422</v>
      </c>
      <c r="E469" s="49" t="str">
        <f t="shared" si="25"/>
        <v>GD440MZT7926</v>
      </c>
      <c r="F469" s="31" t="s">
        <v>784</v>
      </c>
      <c r="G469" s="16">
        <v>6</v>
      </c>
      <c r="H469" s="38" t="s">
        <v>275</v>
      </c>
      <c r="I469" s="32">
        <v>6</v>
      </c>
      <c r="J469" s="32">
        <v>5</v>
      </c>
      <c r="K469" s="32">
        <f t="shared" si="27"/>
        <v>0.072</v>
      </c>
      <c r="L469" s="17">
        <v>20211206</v>
      </c>
      <c r="M469" s="17">
        <v>20211210</v>
      </c>
      <c r="N469" s="14" t="s">
        <v>785</v>
      </c>
      <c r="O469" s="24" t="s">
        <v>147</v>
      </c>
      <c r="P469" s="14">
        <v>6</v>
      </c>
      <c r="Q469" s="14">
        <v>5</v>
      </c>
      <c r="R469" s="14">
        <f>5*120+70</f>
        <v>670</v>
      </c>
      <c r="S469" s="24" t="s">
        <v>785</v>
      </c>
      <c r="T469" s="24" t="s">
        <v>147</v>
      </c>
      <c r="U469" s="14">
        <f t="shared" si="26"/>
        <v>50</v>
      </c>
      <c r="V469" s="14"/>
      <c r="W469" s="14"/>
      <c r="X469" s="14"/>
      <c r="Y469" s="14"/>
      <c r="Z469" s="14"/>
      <c r="AA469" s="14"/>
      <c r="AB469" s="14"/>
      <c r="AC469" s="14"/>
    </row>
    <row r="470" customHeight="1" spans="1:29">
      <c r="A470" s="13">
        <f>MATCH(C470,'2021年11月-2022年3月旅行社组织国内游客在厦住宿补助'!C$5:C$39,0)</f>
        <v>1</v>
      </c>
      <c r="B470" s="48">
        <f>MATCH(C470,'2021年11月-2022年3月旅行社组织国内游客在厦住宿补助'!C$5:C$24,0)</f>
        <v>1</v>
      </c>
      <c r="C470" s="14" t="s">
        <v>55</v>
      </c>
      <c r="D470" s="49">
        <f>SUBTOTAL(3,E$7:E470)</f>
        <v>423</v>
      </c>
      <c r="E470" s="49" t="str">
        <f t="shared" si="25"/>
        <v>GD99D2GBEB52</v>
      </c>
      <c r="F470" s="31" t="s">
        <v>786</v>
      </c>
      <c r="G470" s="16">
        <v>17</v>
      </c>
      <c r="H470" s="38" t="s">
        <v>787</v>
      </c>
      <c r="I470" s="32">
        <v>17</v>
      </c>
      <c r="J470" s="32">
        <v>4</v>
      </c>
      <c r="K470" s="32">
        <f t="shared" si="27"/>
        <v>0.204</v>
      </c>
      <c r="L470" s="17">
        <v>20211206</v>
      </c>
      <c r="M470" s="17">
        <v>20211210</v>
      </c>
      <c r="N470" s="14"/>
      <c r="O470" s="24" t="s">
        <v>147</v>
      </c>
      <c r="P470" s="14">
        <v>17</v>
      </c>
      <c r="Q470" s="14">
        <v>4</v>
      </c>
      <c r="R470" s="14">
        <f t="shared" si="24"/>
        <v>2040</v>
      </c>
      <c r="S470" s="24"/>
      <c r="T470" s="24" t="s">
        <v>147</v>
      </c>
      <c r="U470" s="14">
        <f t="shared" si="26"/>
        <v>0</v>
      </c>
      <c r="V470" s="14"/>
      <c r="W470" s="14"/>
      <c r="X470" s="14"/>
      <c r="Y470" s="14"/>
      <c r="Z470" s="14"/>
      <c r="AA470" s="14"/>
      <c r="AB470" s="14"/>
      <c r="AC470" s="14"/>
    </row>
    <row r="471" customHeight="1" spans="1:29">
      <c r="A471" s="13">
        <f>MATCH(C471,'2021年11月-2022年3月旅行社组织国内游客在厦住宿补助'!C$5:C$39,0)</f>
        <v>1</v>
      </c>
      <c r="B471" s="48">
        <f>MATCH(C471,'2021年11月-2022年3月旅行社组织国内游客在厦住宿补助'!C$5:C$24,0)</f>
        <v>1</v>
      </c>
      <c r="C471" s="14" t="s">
        <v>55</v>
      </c>
      <c r="D471" s="49">
        <f>SUBTOTAL(3,E$7:E471)</f>
        <v>424</v>
      </c>
      <c r="E471" s="49" t="str">
        <f t="shared" si="25"/>
        <v>GD90335OGV58</v>
      </c>
      <c r="F471" s="31" t="s">
        <v>788</v>
      </c>
      <c r="G471" s="16">
        <v>17</v>
      </c>
      <c r="H471" s="38" t="s">
        <v>390</v>
      </c>
      <c r="I471" s="32">
        <v>17</v>
      </c>
      <c r="J471" s="32">
        <v>5</v>
      </c>
      <c r="K471" s="32">
        <f t="shared" si="27"/>
        <v>0.204</v>
      </c>
      <c r="L471" s="17">
        <v>20211206</v>
      </c>
      <c r="M471" s="17">
        <v>20211211</v>
      </c>
      <c r="N471" s="14"/>
      <c r="O471" s="24" t="s">
        <v>147</v>
      </c>
      <c r="P471" s="14">
        <v>17</v>
      </c>
      <c r="Q471" s="14">
        <v>5</v>
      </c>
      <c r="R471" s="14">
        <f t="shared" si="24"/>
        <v>2040</v>
      </c>
      <c r="S471" s="24"/>
      <c r="T471" s="24" t="s">
        <v>147</v>
      </c>
      <c r="U471" s="14">
        <f t="shared" si="26"/>
        <v>0</v>
      </c>
      <c r="V471" s="14"/>
      <c r="W471" s="14"/>
      <c r="X471" s="14"/>
      <c r="Y471" s="14"/>
      <c r="Z471" s="14"/>
      <c r="AA471" s="14"/>
      <c r="AB471" s="14"/>
      <c r="AC471" s="14"/>
    </row>
    <row r="472" customHeight="1" spans="1:29">
      <c r="A472" s="13">
        <f>MATCH(C472,'2021年11月-2022年3月旅行社组织国内游客在厦住宿补助'!C$5:C$39,0)</f>
        <v>1</v>
      </c>
      <c r="B472" s="48">
        <f>MATCH(C472,'2021年11月-2022年3月旅行社组织国内游客在厦住宿补助'!C$5:C$24,0)</f>
        <v>1</v>
      </c>
      <c r="C472" s="14" t="s">
        <v>55</v>
      </c>
      <c r="D472" s="49">
        <f>SUBTOTAL(3,E$7:E472)</f>
        <v>425</v>
      </c>
      <c r="E472" s="49" t="str">
        <f t="shared" si="25"/>
        <v>GD40OVOJJZ16</v>
      </c>
      <c r="F472" s="31" t="s">
        <v>789</v>
      </c>
      <c r="G472" s="16">
        <v>28</v>
      </c>
      <c r="H472" s="38" t="s">
        <v>623</v>
      </c>
      <c r="I472" s="32">
        <v>28</v>
      </c>
      <c r="J472" s="32">
        <v>5</v>
      </c>
      <c r="K472" s="32">
        <f t="shared" si="27"/>
        <v>0.336</v>
      </c>
      <c r="L472" s="17">
        <v>20211206</v>
      </c>
      <c r="M472" s="17">
        <v>20211210</v>
      </c>
      <c r="N472" s="14"/>
      <c r="O472" s="24" t="s">
        <v>147</v>
      </c>
      <c r="P472" s="14">
        <v>28</v>
      </c>
      <c r="Q472" s="14">
        <v>5</v>
      </c>
      <c r="R472" s="14">
        <f t="shared" si="24"/>
        <v>3360</v>
      </c>
      <c r="S472" s="24"/>
      <c r="T472" s="24" t="s">
        <v>147</v>
      </c>
      <c r="U472" s="14">
        <f t="shared" si="26"/>
        <v>0</v>
      </c>
      <c r="V472" s="14"/>
      <c r="W472" s="14"/>
      <c r="X472" s="14"/>
      <c r="Y472" s="14"/>
      <c r="Z472" s="14"/>
      <c r="AA472" s="14"/>
      <c r="AB472" s="14"/>
      <c r="AC472" s="14"/>
    </row>
    <row r="473" customHeight="1" spans="1:29">
      <c r="A473" s="13">
        <f>MATCH(C473,'2021年11月-2022年3月旅行社组织国内游客在厦住宿补助'!C$5:C$39,0)</f>
        <v>1</v>
      </c>
      <c r="B473" s="48">
        <f>MATCH(C473,'2021年11月-2022年3月旅行社组织国内游客在厦住宿补助'!C$5:C$24,0)</f>
        <v>1</v>
      </c>
      <c r="C473" s="14" t="s">
        <v>55</v>
      </c>
      <c r="D473" s="49">
        <f>SUBTOTAL(3,E$7:E473)</f>
        <v>426</v>
      </c>
      <c r="E473" s="49" t="str">
        <f t="shared" si="25"/>
        <v>GD66GGINZY82</v>
      </c>
      <c r="F473" s="31" t="s">
        <v>790</v>
      </c>
      <c r="G473" s="16">
        <v>7</v>
      </c>
      <c r="H473" s="38" t="s">
        <v>390</v>
      </c>
      <c r="I473" s="32">
        <v>7</v>
      </c>
      <c r="J473" s="32">
        <v>4</v>
      </c>
      <c r="K473" s="32">
        <f t="shared" si="27"/>
        <v>0.084</v>
      </c>
      <c r="L473" s="17">
        <v>20211206</v>
      </c>
      <c r="M473" s="17">
        <v>20211210</v>
      </c>
      <c r="N473" s="14"/>
      <c r="O473" s="24" t="s">
        <v>147</v>
      </c>
      <c r="P473" s="14">
        <v>7</v>
      </c>
      <c r="Q473" s="14">
        <v>4</v>
      </c>
      <c r="R473" s="14">
        <f t="shared" si="24"/>
        <v>840</v>
      </c>
      <c r="S473" s="24"/>
      <c r="T473" s="24" t="s">
        <v>147</v>
      </c>
      <c r="U473" s="14">
        <f t="shared" si="26"/>
        <v>0</v>
      </c>
      <c r="V473" s="14"/>
      <c r="W473" s="14"/>
      <c r="X473" s="14"/>
      <c r="Y473" s="14"/>
      <c r="Z473" s="14"/>
      <c r="AA473" s="14"/>
      <c r="AB473" s="14"/>
      <c r="AC473" s="14"/>
    </row>
    <row r="474" customHeight="1" spans="1:29">
      <c r="A474" s="13">
        <f>MATCH(C474,'2021年11月-2022年3月旅行社组织国内游客在厦住宿补助'!C$5:C$39,0)</f>
        <v>1</v>
      </c>
      <c r="B474" s="48">
        <f>MATCH(C474,'2021年11月-2022年3月旅行社组织国内游客在厦住宿补助'!C$5:C$24,0)</f>
        <v>1</v>
      </c>
      <c r="C474" s="14" t="s">
        <v>55</v>
      </c>
      <c r="D474" s="49">
        <f>SUBTOTAL(3,E$7:E474)</f>
        <v>427</v>
      </c>
      <c r="E474" s="49" t="str">
        <f t="shared" si="25"/>
        <v>GD84SL56YC25</v>
      </c>
      <c r="F474" s="31" t="s">
        <v>791</v>
      </c>
      <c r="G474" s="16">
        <v>16</v>
      </c>
      <c r="H474" s="38" t="s">
        <v>275</v>
      </c>
      <c r="I474" s="32">
        <v>16</v>
      </c>
      <c r="J474" s="32">
        <v>4</v>
      </c>
      <c r="K474" s="32">
        <f t="shared" si="27"/>
        <v>0.192</v>
      </c>
      <c r="L474" s="17">
        <v>20211206</v>
      </c>
      <c r="M474" s="17">
        <v>20211210</v>
      </c>
      <c r="N474" s="14"/>
      <c r="O474" s="24" t="s">
        <v>147</v>
      </c>
      <c r="P474" s="14">
        <v>16</v>
      </c>
      <c r="Q474" s="14">
        <v>4</v>
      </c>
      <c r="R474" s="14">
        <f t="shared" si="24"/>
        <v>1920</v>
      </c>
      <c r="S474" s="24"/>
      <c r="T474" s="24" t="s">
        <v>147</v>
      </c>
      <c r="U474" s="14">
        <f t="shared" si="26"/>
        <v>0</v>
      </c>
      <c r="V474" s="14"/>
      <c r="W474" s="14"/>
      <c r="X474" s="14"/>
      <c r="Y474" s="14"/>
      <c r="Z474" s="14"/>
      <c r="AA474" s="14"/>
      <c r="AB474" s="14"/>
      <c r="AC474" s="14"/>
    </row>
    <row r="475" customHeight="1" spans="1:29">
      <c r="A475" s="13">
        <f>MATCH(C475,'2021年11月-2022年3月旅行社组织国内游客在厦住宿补助'!C$5:C$39,0)</f>
        <v>1</v>
      </c>
      <c r="B475" s="48">
        <f>MATCH(C475,'2021年11月-2022年3月旅行社组织国内游客在厦住宿补助'!C$5:C$24,0)</f>
        <v>1</v>
      </c>
      <c r="C475" s="14" t="s">
        <v>55</v>
      </c>
      <c r="D475" s="49">
        <f>SUBTOTAL(3,E$7:E475)</f>
        <v>428</v>
      </c>
      <c r="E475" s="49" t="str">
        <f t="shared" si="25"/>
        <v>GD56G1L7IA73</v>
      </c>
      <c r="F475" s="31" t="s">
        <v>792</v>
      </c>
      <c r="G475" s="16">
        <v>13</v>
      </c>
      <c r="H475" s="38" t="s">
        <v>275</v>
      </c>
      <c r="I475" s="32">
        <v>13</v>
      </c>
      <c r="J475" s="32">
        <v>5</v>
      </c>
      <c r="K475" s="32">
        <f t="shared" si="27"/>
        <v>0.156</v>
      </c>
      <c r="L475" s="17">
        <v>20211206</v>
      </c>
      <c r="M475" s="17">
        <v>20211211</v>
      </c>
      <c r="N475" s="14"/>
      <c r="O475" s="24" t="s">
        <v>147</v>
      </c>
      <c r="P475" s="14">
        <v>13</v>
      </c>
      <c r="Q475" s="14">
        <v>5</v>
      </c>
      <c r="R475" s="14">
        <f t="shared" si="24"/>
        <v>1560</v>
      </c>
      <c r="S475" s="24"/>
      <c r="T475" s="24" t="s">
        <v>147</v>
      </c>
      <c r="U475" s="14">
        <f t="shared" si="26"/>
        <v>0</v>
      </c>
      <c r="V475" s="14"/>
      <c r="W475" s="14"/>
      <c r="X475" s="14"/>
      <c r="Y475" s="14"/>
      <c r="Z475" s="14"/>
      <c r="AA475" s="14"/>
      <c r="AB475" s="14"/>
      <c r="AC475" s="14"/>
    </row>
    <row r="476" customHeight="1" spans="1:29">
      <c r="A476" s="13">
        <f>MATCH(C476,'2021年11月-2022年3月旅行社组织国内游客在厦住宿补助'!C$5:C$39,0)</f>
        <v>1</v>
      </c>
      <c r="B476" s="48">
        <f>MATCH(C476,'2021年11月-2022年3月旅行社组织国内游客在厦住宿补助'!C$5:C$24,0)</f>
        <v>1</v>
      </c>
      <c r="C476" s="14" t="s">
        <v>55</v>
      </c>
      <c r="D476" s="49">
        <f>SUBTOTAL(3,E$7:E476)</f>
        <v>429</v>
      </c>
      <c r="E476" s="49" t="str">
        <f t="shared" si="25"/>
        <v>GD66P8C1E698</v>
      </c>
      <c r="F476" s="31" t="s">
        <v>793</v>
      </c>
      <c r="G476" s="16">
        <v>19</v>
      </c>
      <c r="H476" s="38" t="s">
        <v>275</v>
      </c>
      <c r="I476" s="32">
        <v>19</v>
      </c>
      <c r="J476" s="32">
        <v>4</v>
      </c>
      <c r="K476" s="32">
        <f t="shared" si="27"/>
        <v>0.228</v>
      </c>
      <c r="L476" s="17">
        <v>20211206</v>
      </c>
      <c r="M476" s="17">
        <v>20211210</v>
      </c>
      <c r="N476" s="14"/>
      <c r="O476" s="24" t="s">
        <v>147</v>
      </c>
      <c r="P476" s="14">
        <v>19</v>
      </c>
      <c r="Q476" s="14">
        <v>4</v>
      </c>
      <c r="R476" s="14">
        <f t="shared" si="24"/>
        <v>2280</v>
      </c>
      <c r="S476" s="24"/>
      <c r="T476" s="24" t="s">
        <v>147</v>
      </c>
      <c r="U476" s="14">
        <f t="shared" si="26"/>
        <v>0</v>
      </c>
      <c r="V476" s="14"/>
      <c r="W476" s="14"/>
      <c r="X476" s="14"/>
      <c r="Y476" s="14"/>
      <c r="Z476" s="14"/>
      <c r="AA476" s="14"/>
      <c r="AB476" s="14"/>
      <c r="AC476" s="14"/>
    </row>
    <row r="477" customHeight="1" spans="1:29">
      <c r="A477" s="13">
        <f>MATCH(C477,'2021年11月-2022年3月旅行社组织国内游客在厦住宿补助'!C$5:C$39,0)</f>
        <v>1</v>
      </c>
      <c r="B477" s="48">
        <f>MATCH(C477,'2021年11月-2022年3月旅行社组织国内游客在厦住宿补助'!C$5:C$24,0)</f>
        <v>1</v>
      </c>
      <c r="C477" s="14" t="s">
        <v>55</v>
      </c>
      <c r="D477" s="49">
        <f>SUBTOTAL(3,E$7:E477)</f>
        <v>430</v>
      </c>
      <c r="E477" s="49" t="str">
        <f t="shared" si="25"/>
        <v>GD19AVZV7C47</v>
      </c>
      <c r="F477" s="31" t="s">
        <v>794</v>
      </c>
      <c r="G477" s="16">
        <v>9</v>
      </c>
      <c r="H477" s="38" t="s">
        <v>275</v>
      </c>
      <c r="I477" s="32">
        <v>9</v>
      </c>
      <c r="J477" s="32">
        <v>5</v>
      </c>
      <c r="K477" s="32">
        <f t="shared" si="27"/>
        <v>0.108</v>
      </c>
      <c r="L477" s="17">
        <v>20211206</v>
      </c>
      <c r="M477" s="17">
        <v>20211211</v>
      </c>
      <c r="N477" s="14"/>
      <c r="O477" s="24" t="s">
        <v>147</v>
      </c>
      <c r="P477" s="14">
        <v>9</v>
      </c>
      <c r="Q477" s="14">
        <v>5</v>
      </c>
      <c r="R477" s="14">
        <f t="shared" si="24"/>
        <v>1080</v>
      </c>
      <c r="S477" s="24"/>
      <c r="T477" s="24" t="s">
        <v>147</v>
      </c>
      <c r="U477" s="14">
        <f t="shared" si="26"/>
        <v>0</v>
      </c>
      <c r="V477" s="14"/>
      <c r="W477" s="14"/>
      <c r="X477" s="14"/>
      <c r="Y477" s="14"/>
      <c r="Z477" s="14"/>
      <c r="AA477" s="14"/>
      <c r="AB477" s="14"/>
      <c r="AC477" s="14"/>
    </row>
    <row r="478" customHeight="1" spans="1:29">
      <c r="A478" s="13">
        <f>MATCH(C478,'2021年11月-2022年3月旅行社组织国内游客在厦住宿补助'!C$5:C$39,0)</f>
        <v>1</v>
      </c>
      <c r="B478" s="48">
        <f>MATCH(C478,'2021年11月-2022年3月旅行社组织国内游客在厦住宿补助'!C$5:C$24,0)</f>
        <v>1</v>
      </c>
      <c r="C478" s="14" t="s">
        <v>55</v>
      </c>
      <c r="D478" s="49">
        <f>SUBTOTAL(3,E$7:E478)</f>
        <v>431</v>
      </c>
      <c r="E478" s="49" t="str">
        <f t="shared" si="25"/>
        <v>GD254EXT8O04</v>
      </c>
      <c r="F478" s="31" t="s">
        <v>795</v>
      </c>
      <c r="G478" s="16">
        <v>8</v>
      </c>
      <c r="H478" s="38" t="s">
        <v>654</v>
      </c>
      <c r="I478" s="32">
        <v>8</v>
      </c>
      <c r="J478" s="32">
        <v>4</v>
      </c>
      <c r="K478" s="32">
        <f t="shared" si="27"/>
        <v>0.096</v>
      </c>
      <c r="L478" s="17">
        <v>20211206</v>
      </c>
      <c r="M478" s="17">
        <v>20211210</v>
      </c>
      <c r="N478" s="14" t="s">
        <v>796</v>
      </c>
      <c r="O478" s="24" t="s">
        <v>147</v>
      </c>
      <c r="P478" s="14">
        <v>8</v>
      </c>
      <c r="Q478" s="14">
        <v>4</v>
      </c>
      <c r="R478" s="14">
        <f>7*120+70</f>
        <v>910</v>
      </c>
      <c r="S478" s="24" t="s">
        <v>796</v>
      </c>
      <c r="T478" s="24" t="s">
        <v>147</v>
      </c>
      <c r="U478" s="14">
        <f t="shared" si="26"/>
        <v>50</v>
      </c>
      <c r="V478" s="14"/>
      <c r="W478" s="14"/>
      <c r="X478" s="14"/>
      <c r="Y478" s="14"/>
      <c r="Z478" s="14"/>
      <c r="AA478" s="14"/>
      <c r="AB478" s="14"/>
      <c r="AC478" s="14"/>
    </row>
    <row r="479" customHeight="1" spans="1:29">
      <c r="A479" s="13">
        <f>MATCH(C479,'2021年11月-2022年3月旅行社组织国内游客在厦住宿补助'!C$5:C$39,0)</f>
        <v>1</v>
      </c>
      <c r="B479" s="48">
        <f>MATCH(C479,'2021年11月-2022年3月旅行社组织国内游客在厦住宿补助'!C$5:C$24,0)</f>
        <v>1</v>
      </c>
      <c r="C479" s="14" t="s">
        <v>55</v>
      </c>
      <c r="D479" s="49">
        <f>SUBTOTAL(3,E$7:E479)</f>
        <v>432</v>
      </c>
      <c r="E479" s="49" t="str">
        <f t="shared" si="25"/>
        <v>GD26IOWLYW90</v>
      </c>
      <c r="F479" s="31" t="s">
        <v>797</v>
      </c>
      <c r="G479" s="16">
        <v>26</v>
      </c>
      <c r="H479" s="38" t="s">
        <v>713</v>
      </c>
      <c r="I479" s="32">
        <v>26</v>
      </c>
      <c r="J479" s="32">
        <v>4</v>
      </c>
      <c r="K479" s="32">
        <f t="shared" si="27"/>
        <v>0.312</v>
      </c>
      <c r="L479" s="17">
        <v>20211206</v>
      </c>
      <c r="M479" s="17">
        <v>20211210</v>
      </c>
      <c r="N479" s="14"/>
      <c r="O479" s="24" t="s">
        <v>147</v>
      </c>
      <c r="P479" s="14">
        <v>26</v>
      </c>
      <c r="Q479" s="14">
        <v>4</v>
      </c>
      <c r="R479" s="14">
        <f t="shared" si="24"/>
        <v>3120</v>
      </c>
      <c r="S479" s="24"/>
      <c r="T479" s="24" t="s">
        <v>147</v>
      </c>
      <c r="U479" s="14">
        <f t="shared" si="26"/>
        <v>0</v>
      </c>
      <c r="V479" s="14"/>
      <c r="W479" s="14"/>
      <c r="X479" s="14"/>
      <c r="Y479" s="14"/>
      <c r="Z479" s="14"/>
      <c r="AA479" s="14"/>
      <c r="AB479" s="14"/>
      <c r="AC479" s="14"/>
    </row>
    <row r="480" customHeight="1" spans="1:29">
      <c r="A480" s="13">
        <f>MATCH(C480,'2021年11月-2022年3月旅行社组织国内游客在厦住宿补助'!C$5:C$39,0)</f>
        <v>1</v>
      </c>
      <c r="B480" s="48">
        <f>MATCH(C480,'2021年11月-2022年3月旅行社组织国内游客在厦住宿补助'!C$5:C$24,0)</f>
        <v>1</v>
      </c>
      <c r="C480" s="14" t="s">
        <v>55</v>
      </c>
      <c r="D480" s="49">
        <f>SUBTOTAL(3,E$7:E480)</f>
        <v>433</v>
      </c>
      <c r="E480" s="49" t="str">
        <f t="shared" si="25"/>
        <v>GD50X1XHAU38</v>
      </c>
      <c r="F480" s="31" t="s">
        <v>798</v>
      </c>
      <c r="G480" s="16">
        <v>22</v>
      </c>
      <c r="H480" s="38" t="s">
        <v>623</v>
      </c>
      <c r="I480" s="32">
        <v>22</v>
      </c>
      <c r="J480" s="32">
        <v>4</v>
      </c>
      <c r="K480" s="32">
        <f t="shared" si="27"/>
        <v>0.264</v>
      </c>
      <c r="L480" s="17">
        <v>20211206</v>
      </c>
      <c r="M480" s="17">
        <v>20211210</v>
      </c>
      <c r="N480" s="14"/>
      <c r="O480" s="24" t="s">
        <v>147</v>
      </c>
      <c r="P480" s="14">
        <v>22</v>
      </c>
      <c r="Q480" s="14">
        <v>4</v>
      </c>
      <c r="R480" s="14">
        <f t="shared" si="24"/>
        <v>2640</v>
      </c>
      <c r="S480" s="24"/>
      <c r="T480" s="24" t="s">
        <v>147</v>
      </c>
      <c r="U480" s="14">
        <f t="shared" si="26"/>
        <v>0</v>
      </c>
      <c r="V480" s="14"/>
      <c r="W480" s="14"/>
      <c r="X480" s="14"/>
      <c r="Y480" s="14"/>
      <c r="Z480" s="14"/>
      <c r="AA480" s="14"/>
      <c r="AB480" s="14"/>
      <c r="AC480" s="14"/>
    </row>
    <row r="481" customHeight="1" spans="1:29">
      <c r="A481" s="13">
        <f>MATCH(C481,'2021年11月-2022年3月旅行社组织国内游客在厦住宿补助'!C$5:C$39,0)</f>
        <v>1</v>
      </c>
      <c r="B481" s="48">
        <f>MATCH(C481,'2021年11月-2022年3月旅行社组织国内游客在厦住宿补助'!C$5:C$24,0)</f>
        <v>1</v>
      </c>
      <c r="C481" s="14" t="s">
        <v>55</v>
      </c>
      <c r="D481" s="49">
        <f>SUBTOTAL(3,E$7:E481)</f>
        <v>434</v>
      </c>
      <c r="E481" s="49" t="str">
        <f t="shared" si="25"/>
        <v>GD32FWL6SK71</v>
      </c>
      <c r="F481" s="31" t="s">
        <v>799</v>
      </c>
      <c r="G481" s="16">
        <v>28</v>
      </c>
      <c r="H481" s="38" t="s">
        <v>275</v>
      </c>
      <c r="I481" s="32">
        <v>28</v>
      </c>
      <c r="J481" s="32">
        <v>4</v>
      </c>
      <c r="K481" s="32">
        <f t="shared" si="27"/>
        <v>0.336</v>
      </c>
      <c r="L481" s="17">
        <v>20211206</v>
      </c>
      <c r="M481" s="17">
        <v>20211210</v>
      </c>
      <c r="N481" s="14"/>
      <c r="O481" s="24" t="s">
        <v>147</v>
      </c>
      <c r="P481" s="14">
        <v>28</v>
      </c>
      <c r="Q481" s="14">
        <v>4</v>
      </c>
      <c r="R481" s="14">
        <f t="shared" si="24"/>
        <v>3360</v>
      </c>
      <c r="S481" s="24"/>
      <c r="T481" s="24" t="s">
        <v>147</v>
      </c>
      <c r="U481" s="14">
        <f t="shared" si="26"/>
        <v>0</v>
      </c>
      <c r="V481" s="14"/>
      <c r="W481" s="14"/>
      <c r="X481" s="14"/>
      <c r="Y481" s="14"/>
      <c r="Z481" s="14"/>
      <c r="AA481" s="14"/>
      <c r="AB481" s="14"/>
      <c r="AC481" s="14"/>
    </row>
    <row r="482" customHeight="1" spans="1:29">
      <c r="A482" s="13">
        <f>MATCH(C482,'2021年11月-2022年3月旅行社组织国内游客在厦住宿补助'!C$5:C$39,0)</f>
        <v>1</v>
      </c>
      <c r="B482" s="48">
        <f>MATCH(C482,'2021年11月-2022年3月旅行社组织国内游客在厦住宿补助'!C$5:C$24,0)</f>
        <v>1</v>
      </c>
      <c r="C482" s="14" t="s">
        <v>55</v>
      </c>
      <c r="D482" s="49">
        <f>SUBTOTAL(3,E$7:E482)</f>
        <v>435</v>
      </c>
      <c r="E482" s="49" t="str">
        <f t="shared" si="25"/>
        <v>GD5164WZ8L52</v>
      </c>
      <c r="F482" s="31" t="s">
        <v>800</v>
      </c>
      <c r="G482" s="16">
        <v>5</v>
      </c>
      <c r="H482" s="38" t="s">
        <v>390</v>
      </c>
      <c r="I482" s="32">
        <v>5</v>
      </c>
      <c r="J482" s="32">
        <v>5</v>
      </c>
      <c r="K482" s="32">
        <f t="shared" si="27"/>
        <v>0.06</v>
      </c>
      <c r="L482" s="17">
        <v>20211207</v>
      </c>
      <c r="M482" s="17">
        <v>20211212</v>
      </c>
      <c r="N482" s="14"/>
      <c r="O482" s="24" t="s">
        <v>147</v>
      </c>
      <c r="P482" s="14">
        <v>5</v>
      </c>
      <c r="Q482" s="14">
        <v>5</v>
      </c>
      <c r="R482" s="14">
        <f t="shared" si="24"/>
        <v>600</v>
      </c>
      <c r="S482" s="24"/>
      <c r="T482" s="24" t="s">
        <v>147</v>
      </c>
      <c r="U482" s="14">
        <f t="shared" si="26"/>
        <v>0</v>
      </c>
      <c r="V482" s="14"/>
      <c r="W482" s="14"/>
      <c r="X482" s="14"/>
      <c r="Y482" s="14"/>
      <c r="Z482" s="14"/>
      <c r="AA482" s="14"/>
      <c r="AB482" s="14"/>
      <c r="AC482" s="14"/>
    </row>
    <row r="483" customHeight="1" spans="1:29">
      <c r="A483" s="13">
        <f>MATCH(C483,'2021年11月-2022年3月旅行社组织国内游客在厦住宿补助'!C$5:C$39,0)</f>
        <v>1</v>
      </c>
      <c r="B483" s="48">
        <f>MATCH(C483,'2021年11月-2022年3月旅行社组织国内游客在厦住宿补助'!C$5:C$24,0)</f>
        <v>1</v>
      </c>
      <c r="C483" s="14" t="s">
        <v>55</v>
      </c>
      <c r="D483" s="49">
        <f>SUBTOTAL(3,E$7:E483)</f>
        <v>436</v>
      </c>
      <c r="E483" s="49" t="str">
        <f t="shared" si="25"/>
        <v>GD36V8NR2K40</v>
      </c>
      <c r="F483" s="31" t="s">
        <v>801</v>
      </c>
      <c r="G483" s="16">
        <v>31</v>
      </c>
      <c r="H483" s="38" t="s">
        <v>713</v>
      </c>
      <c r="I483" s="32">
        <v>31</v>
      </c>
      <c r="J483" s="32">
        <v>4</v>
      </c>
      <c r="K483" s="32">
        <f t="shared" si="27"/>
        <v>0.372</v>
      </c>
      <c r="L483" s="17">
        <v>20211207</v>
      </c>
      <c r="M483" s="17">
        <v>20211211</v>
      </c>
      <c r="N483" s="14"/>
      <c r="O483" s="24" t="s">
        <v>147</v>
      </c>
      <c r="P483" s="14">
        <v>31</v>
      </c>
      <c r="Q483" s="14">
        <v>4</v>
      </c>
      <c r="R483" s="14">
        <f t="shared" si="24"/>
        <v>3720</v>
      </c>
      <c r="S483" s="24"/>
      <c r="T483" s="24" t="s">
        <v>147</v>
      </c>
      <c r="U483" s="14">
        <f t="shared" si="26"/>
        <v>0</v>
      </c>
      <c r="V483" s="14"/>
      <c r="W483" s="14"/>
      <c r="X483" s="14"/>
      <c r="Y483" s="14"/>
      <c r="Z483" s="14"/>
      <c r="AA483" s="14"/>
      <c r="AB483" s="14"/>
      <c r="AC483" s="14"/>
    </row>
    <row r="484" customHeight="1" spans="1:29">
      <c r="A484" s="13">
        <f>MATCH(C484,'2021年11月-2022年3月旅行社组织国内游客在厦住宿补助'!C$5:C$39,0)</f>
        <v>1</v>
      </c>
      <c r="B484" s="48">
        <f>MATCH(C484,'2021年11月-2022年3月旅行社组织国内游客在厦住宿补助'!C$5:C$24,0)</f>
        <v>1</v>
      </c>
      <c r="C484" s="14" t="s">
        <v>55</v>
      </c>
      <c r="D484" s="49">
        <f>SUBTOTAL(3,E$7:E484)</f>
        <v>437</v>
      </c>
      <c r="E484" s="49" t="str">
        <f t="shared" si="25"/>
        <v>GD264VRN0M33</v>
      </c>
      <c r="F484" s="31" t="s">
        <v>802</v>
      </c>
      <c r="G484" s="16">
        <v>31</v>
      </c>
      <c r="H484" s="38" t="s">
        <v>713</v>
      </c>
      <c r="I484" s="32">
        <v>31</v>
      </c>
      <c r="J484" s="32">
        <v>4</v>
      </c>
      <c r="K484" s="32">
        <f t="shared" si="27"/>
        <v>0.372</v>
      </c>
      <c r="L484" s="17">
        <v>20211207</v>
      </c>
      <c r="M484" s="17">
        <v>20211211</v>
      </c>
      <c r="N484" s="14"/>
      <c r="O484" s="24" t="s">
        <v>147</v>
      </c>
      <c r="P484" s="14">
        <v>31</v>
      </c>
      <c r="Q484" s="14">
        <v>4</v>
      </c>
      <c r="R484" s="14">
        <f t="shared" si="24"/>
        <v>3720</v>
      </c>
      <c r="S484" s="24"/>
      <c r="T484" s="24" t="s">
        <v>147</v>
      </c>
      <c r="U484" s="14">
        <f t="shared" si="26"/>
        <v>0</v>
      </c>
      <c r="V484" s="14"/>
      <c r="W484" s="14"/>
      <c r="X484" s="14"/>
      <c r="Y484" s="14"/>
      <c r="Z484" s="14"/>
      <c r="AA484" s="14"/>
      <c r="AB484" s="14"/>
      <c r="AC484" s="14"/>
    </row>
    <row r="485" customHeight="1" spans="1:29">
      <c r="A485" s="13">
        <f>MATCH(C485,'2021年11月-2022年3月旅行社组织国内游客在厦住宿补助'!C$5:C$39,0)</f>
        <v>1</v>
      </c>
      <c r="B485" s="48">
        <f>MATCH(C485,'2021年11月-2022年3月旅行社组织国内游客在厦住宿补助'!C$5:C$24,0)</f>
        <v>1</v>
      </c>
      <c r="C485" s="14" t="s">
        <v>55</v>
      </c>
      <c r="D485" s="49">
        <f>SUBTOTAL(3,E$7:E485)</f>
        <v>438</v>
      </c>
      <c r="E485" s="49" t="str">
        <f t="shared" si="25"/>
        <v>GD82LHM2ZW41</v>
      </c>
      <c r="F485" s="31" t="s">
        <v>803</v>
      </c>
      <c r="G485" s="16">
        <v>11</v>
      </c>
      <c r="H485" s="38" t="s">
        <v>390</v>
      </c>
      <c r="I485" s="32">
        <v>11</v>
      </c>
      <c r="J485" s="32">
        <v>4</v>
      </c>
      <c r="K485" s="32">
        <f t="shared" si="27"/>
        <v>0.132</v>
      </c>
      <c r="L485" s="17">
        <v>20211208</v>
      </c>
      <c r="M485" s="17">
        <v>20211212</v>
      </c>
      <c r="N485" s="14"/>
      <c r="O485" s="24" t="s">
        <v>147</v>
      </c>
      <c r="P485" s="14">
        <v>11</v>
      </c>
      <c r="Q485" s="14">
        <v>4</v>
      </c>
      <c r="R485" s="14">
        <f t="shared" si="24"/>
        <v>1320</v>
      </c>
      <c r="S485" s="24"/>
      <c r="T485" s="24" t="s">
        <v>147</v>
      </c>
      <c r="U485" s="14">
        <f t="shared" si="26"/>
        <v>0</v>
      </c>
      <c r="V485" s="14"/>
      <c r="W485" s="14"/>
      <c r="X485" s="14"/>
      <c r="Y485" s="14"/>
      <c r="Z485" s="14"/>
      <c r="AA485" s="14"/>
      <c r="AB485" s="14"/>
      <c r="AC485" s="14"/>
    </row>
    <row r="486" customHeight="1" spans="1:29">
      <c r="A486" s="13">
        <f>MATCH(C486,'2021年11月-2022年3月旅行社组织国内游客在厦住宿补助'!C$5:C$39,0)</f>
        <v>1</v>
      </c>
      <c r="B486" s="48">
        <f>MATCH(C486,'2021年11月-2022年3月旅行社组织国内游客在厦住宿补助'!C$5:C$24,0)</f>
        <v>1</v>
      </c>
      <c r="C486" s="14" t="s">
        <v>55</v>
      </c>
      <c r="D486" s="49">
        <f>SUBTOTAL(3,E$7:E486)</f>
        <v>439</v>
      </c>
      <c r="E486" s="49" t="str">
        <f t="shared" si="25"/>
        <v>GD04CX591958</v>
      </c>
      <c r="F486" s="31" t="s">
        <v>804</v>
      </c>
      <c r="G486" s="16">
        <v>28</v>
      </c>
      <c r="H486" s="38" t="s">
        <v>390</v>
      </c>
      <c r="I486" s="32">
        <v>28</v>
      </c>
      <c r="J486" s="32">
        <v>5</v>
      </c>
      <c r="K486" s="32">
        <f t="shared" si="27"/>
        <v>0.336</v>
      </c>
      <c r="L486" s="17">
        <v>20211208</v>
      </c>
      <c r="M486" s="17">
        <v>20211213</v>
      </c>
      <c r="N486" s="14"/>
      <c r="O486" s="24" t="s">
        <v>147</v>
      </c>
      <c r="P486" s="14">
        <v>28</v>
      </c>
      <c r="Q486" s="14">
        <v>5</v>
      </c>
      <c r="R486" s="14">
        <f t="shared" si="24"/>
        <v>3360</v>
      </c>
      <c r="S486" s="24"/>
      <c r="T486" s="24" t="s">
        <v>147</v>
      </c>
      <c r="U486" s="14">
        <f t="shared" si="26"/>
        <v>0</v>
      </c>
      <c r="V486" s="14"/>
      <c r="W486" s="14"/>
      <c r="X486" s="14"/>
      <c r="Y486" s="14"/>
      <c r="Z486" s="14"/>
      <c r="AA486" s="14"/>
      <c r="AB486" s="14"/>
      <c r="AC486" s="14"/>
    </row>
    <row r="487" customHeight="1" spans="1:29">
      <c r="A487" s="13">
        <f>MATCH(C487,'2021年11月-2022年3月旅行社组织国内游客在厦住宿补助'!C$5:C$39,0)</f>
        <v>1</v>
      </c>
      <c r="B487" s="48">
        <f>MATCH(C487,'2021年11月-2022年3月旅行社组织国内游客在厦住宿补助'!C$5:C$24,0)</f>
        <v>1</v>
      </c>
      <c r="C487" s="14" t="s">
        <v>55</v>
      </c>
      <c r="D487" s="49">
        <f>SUBTOTAL(3,E$7:E487)</f>
        <v>440</v>
      </c>
      <c r="E487" s="49" t="str">
        <f t="shared" si="25"/>
        <v>GD59WGU97283</v>
      </c>
      <c r="F487" s="31" t="s">
        <v>805</v>
      </c>
      <c r="G487" s="16">
        <v>23</v>
      </c>
      <c r="H487" s="38" t="s">
        <v>275</v>
      </c>
      <c r="I487" s="32">
        <v>23</v>
      </c>
      <c r="J487" s="32">
        <v>5</v>
      </c>
      <c r="K487" s="32">
        <f t="shared" si="27"/>
        <v>0.276</v>
      </c>
      <c r="L487" s="17">
        <v>20211212</v>
      </c>
      <c r="M487" s="17">
        <v>20211217</v>
      </c>
      <c r="N487" s="14"/>
      <c r="O487" s="24" t="s">
        <v>147</v>
      </c>
      <c r="P487" s="14">
        <v>23</v>
      </c>
      <c r="Q487" s="14">
        <v>5</v>
      </c>
      <c r="R487" s="14">
        <f t="shared" si="24"/>
        <v>2760</v>
      </c>
      <c r="S487" s="24"/>
      <c r="T487" s="24" t="s">
        <v>147</v>
      </c>
      <c r="U487" s="14">
        <f t="shared" si="26"/>
        <v>0</v>
      </c>
      <c r="V487" s="14"/>
      <c r="W487" s="14"/>
      <c r="X487" s="14"/>
      <c r="Y487" s="14"/>
      <c r="Z487" s="14"/>
      <c r="AA487" s="14"/>
      <c r="AB487" s="14"/>
      <c r="AC487" s="14"/>
    </row>
    <row r="488" customHeight="1" spans="1:29">
      <c r="A488" s="13">
        <f>MATCH(C488,'2021年11月-2022年3月旅行社组织国内游客在厦住宿补助'!C$5:C$39,0)</f>
        <v>1</v>
      </c>
      <c r="B488" s="48">
        <f>MATCH(C488,'2021年11月-2022年3月旅行社组织国内游客在厦住宿补助'!C$5:C$24,0)</f>
        <v>1</v>
      </c>
      <c r="C488" s="14" t="s">
        <v>55</v>
      </c>
      <c r="D488" s="49">
        <f>SUBTOTAL(3,E$7:E488)</f>
        <v>441</v>
      </c>
      <c r="E488" s="49" t="str">
        <f t="shared" si="25"/>
        <v>GD28I3LIRD37</v>
      </c>
      <c r="F488" s="31" t="s">
        <v>806</v>
      </c>
      <c r="G488" s="16">
        <v>9</v>
      </c>
      <c r="H488" s="38" t="s">
        <v>275</v>
      </c>
      <c r="I488" s="32">
        <v>9</v>
      </c>
      <c r="J488" s="32">
        <v>5</v>
      </c>
      <c r="K488" s="32">
        <f t="shared" si="27"/>
        <v>0.108</v>
      </c>
      <c r="L488" s="17">
        <v>20211213</v>
      </c>
      <c r="M488" s="17">
        <v>20211218</v>
      </c>
      <c r="N488" s="14"/>
      <c r="O488" s="24" t="s">
        <v>147</v>
      </c>
      <c r="P488" s="14">
        <v>9</v>
      </c>
      <c r="Q488" s="14">
        <v>5</v>
      </c>
      <c r="R488" s="14">
        <f t="shared" si="24"/>
        <v>1080</v>
      </c>
      <c r="S488" s="24"/>
      <c r="T488" s="24" t="s">
        <v>147</v>
      </c>
      <c r="U488" s="14">
        <f t="shared" si="26"/>
        <v>0</v>
      </c>
      <c r="V488" s="14"/>
      <c r="W488" s="14"/>
      <c r="X488" s="14"/>
      <c r="Y488" s="14"/>
      <c r="Z488" s="14"/>
      <c r="AA488" s="14"/>
      <c r="AB488" s="14"/>
      <c r="AC488" s="14"/>
    </row>
    <row r="489" customHeight="1" spans="1:29">
      <c r="A489" s="13">
        <f>MATCH(C489,'2021年11月-2022年3月旅行社组织国内游客在厦住宿补助'!C$5:C$39,0)</f>
        <v>1</v>
      </c>
      <c r="B489" s="48">
        <f>MATCH(C489,'2021年11月-2022年3月旅行社组织国内游客在厦住宿补助'!C$5:C$24,0)</f>
        <v>1</v>
      </c>
      <c r="C489" s="14" t="s">
        <v>55</v>
      </c>
      <c r="D489" s="49">
        <f>SUBTOTAL(3,E$7:E489)</f>
        <v>442</v>
      </c>
      <c r="E489" s="49" t="str">
        <f t="shared" si="25"/>
        <v>GD53SL6HG471</v>
      </c>
      <c r="F489" s="31" t="s">
        <v>807</v>
      </c>
      <c r="G489" s="16">
        <v>10</v>
      </c>
      <c r="H489" s="38" t="s">
        <v>275</v>
      </c>
      <c r="I489" s="32">
        <v>10</v>
      </c>
      <c r="J489" s="32">
        <v>4</v>
      </c>
      <c r="K489" s="32">
        <f t="shared" si="27"/>
        <v>0.12</v>
      </c>
      <c r="L489" s="17">
        <v>20211213</v>
      </c>
      <c r="M489" s="17">
        <v>20211217</v>
      </c>
      <c r="N489" s="14"/>
      <c r="O489" s="24" t="s">
        <v>147</v>
      </c>
      <c r="P489" s="14">
        <v>10</v>
      </c>
      <c r="Q489" s="14">
        <v>4</v>
      </c>
      <c r="R489" s="14">
        <f t="shared" si="24"/>
        <v>1200</v>
      </c>
      <c r="S489" s="24"/>
      <c r="T489" s="24" t="s">
        <v>147</v>
      </c>
      <c r="U489" s="14">
        <f t="shared" si="26"/>
        <v>0</v>
      </c>
      <c r="V489" s="14"/>
      <c r="W489" s="14"/>
      <c r="X489" s="14"/>
      <c r="Y489" s="14"/>
      <c r="Z489" s="14"/>
      <c r="AA489" s="14"/>
      <c r="AB489" s="14"/>
      <c r="AC489" s="14"/>
    </row>
    <row r="490" customHeight="1" spans="1:29">
      <c r="A490" s="13">
        <f>MATCH(C490,'2021年11月-2022年3月旅行社组织国内游客在厦住宿补助'!C$5:C$39,0)</f>
        <v>1</v>
      </c>
      <c r="B490" s="48">
        <f>MATCH(C490,'2021年11月-2022年3月旅行社组织国内游客在厦住宿补助'!C$5:C$24,0)</f>
        <v>1</v>
      </c>
      <c r="C490" s="14" t="s">
        <v>55</v>
      </c>
      <c r="D490" s="49">
        <f>SUBTOTAL(3,E$7:E490)</f>
        <v>443</v>
      </c>
      <c r="E490" s="49" t="str">
        <f t="shared" si="25"/>
        <v>GD0017TCJL91</v>
      </c>
      <c r="F490" s="31" t="s">
        <v>808</v>
      </c>
      <c r="G490" s="16">
        <v>12</v>
      </c>
      <c r="H490" s="38" t="s">
        <v>275</v>
      </c>
      <c r="I490" s="32">
        <v>12</v>
      </c>
      <c r="J490" s="32">
        <v>4</v>
      </c>
      <c r="K490" s="32">
        <f t="shared" si="27"/>
        <v>0.144</v>
      </c>
      <c r="L490" s="17">
        <v>20211213</v>
      </c>
      <c r="M490" s="17">
        <v>20211217</v>
      </c>
      <c r="N490" s="14" t="s">
        <v>809</v>
      </c>
      <c r="O490" s="24" t="s">
        <v>147</v>
      </c>
      <c r="P490" s="14">
        <v>12</v>
      </c>
      <c r="Q490" s="14">
        <v>4</v>
      </c>
      <c r="R490" s="14">
        <f>11*120+70</f>
        <v>1390</v>
      </c>
      <c r="S490" s="24" t="s">
        <v>809</v>
      </c>
      <c r="T490" s="24" t="s">
        <v>147</v>
      </c>
      <c r="U490" s="14">
        <f t="shared" si="26"/>
        <v>50</v>
      </c>
      <c r="V490" s="14"/>
      <c r="W490" s="14"/>
      <c r="X490" s="14"/>
      <c r="Y490" s="14"/>
      <c r="Z490" s="14"/>
      <c r="AA490" s="14"/>
      <c r="AB490" s="14"/>
      <c r="AC490" s="14"/>
    </row>
    <row r="491" customHeight="1" spans="1:29">
      <c r="A491" s="13">
        <f>MATCH(C491,'2021年11月-2022年3月旅行社组织国内游客在厦住宿补助'!C$5:C$39,0)</f>
        <v>1</v>
      </c>
      <c r="B491" s="48">
        <f>MATCH(C491,'2021年11月-2022年3月旅行社组织国内游客在厦住宿补助'!C$5:C$24,0)</f>
        <v>1</v>
      </c>
      <c r="C491" s="14" t="s">
        <v>55</v>
      </c>
      <c r="D491" s="49">
        <f>SUBTOTAL(3,E$7:E491)</f>
        <v>444</v>
      </c>
      <c r="E491" s="49" t="str">
        <f t="shared" si="25"/>
        <v>GD717GAOO236</v>
      </c>
      <c r="F491" s="31" t="s">
        <v>810</v>
      </c>
      <c r="G491" s="16">
        <v>8</v>
      </c>
      <c r="H491" s="38" t="s">
        <v>275</v>
      </c>
      <c r="I491" s="32">
        <v>8</v>
      </c>
      <c r="J491" s="32">
        <v>4</v>
      </c>
      <c r="K491" s="32">
        <f t="shared" si="27"/>
        <v>0.096</v>
      </c>
      <c r="L491" s="17">
        <v>20211220</v>
      </c>
      <c r="M491" s="17">
        <v>20211224</v>
      </c>
      <c r="N491" s="14"/>
      <c r="O491" s="24" t="s">
        <v>147</v>
      </c>
      <c r="P491" s="14">
        <v>8</v>
      </c>
      <c r="Q491" s="14">
        <v>4</v>
      </c>
      <c r="R491" s="14">
        <f t="shared" si="24"/>
        <v>960</v>
      </c>
      <c r="S491" s="24"/>
      <c r="T491" s="24" t="s">
        <v>147</v>
      </c>
      <c r="U491" s="14">
        <f t="shared" si="26"/>
        <v>0</v>
      </c>
      <c r="V491" s="14"/>
      <c r="W491" s="14"/>
      <c r="X491" s="14"/>
      <c r="Y491" s="14"/>
      <c r="Z491" s="14"/>
      <c r="AA491" s="14"/>
      <c r="AB491" s="14"/>
      <c r="AC491" s="14"/>
    </row>
    <row r="492" customHeight="1" spans="1:29">
      <c r="A492" s="13">
        <f>MATCH(C492,'2021年11月-2022年3月旅行社组织国内游客在厦住宿补助'!C$5:C$39,0)</f>
        <v>1</v>
      </c>
      <c r="B492" s="48">
        <f>MATCH(C492,'2021年11月-2022年3月旅行社组织国内游客在厦住宿补助'!C$5:C$24,0)</f>
        <v>1</v>
      </c>
      <c r="C492" s="14" t="s">
        <v>55</v>
      </c>
      <c r="D492" s="49">
        <f>SUBTOTAL(3,E$7:E492)</f>
        <v>445</v>
      </c>
      <c r="E492" s="49" t="str">
        <f t="shared" si="25"/>
        <v>GD71TELU1N46</v>
      </c>
      <c r="F492" s="31" t="s">
        <v>811</v>
      </c>
      <c r="G492" s="16">
        <v>22</v>
      </c>
      <c r="H492" s="38" t="s">
        <v>275</v>
      </c>
      <c r="I492" s="32">
        <v>22</v>
      </c>
      <c r="J492" s="32">
        <v>4</v>
      </c>
      <c r="K492" s="32">
        <f t="shared" si="27"/>
        <v>0.264</v>
      </c>
      <c r="L492" s="17">
        <v>20211221</v>
      </c>
      <c r="M492" s="17">
        <v>20211225</v>
      </c>
      <c r="N492" s="14"/>
      <c r="O492" s="24" t="s">
        <v>147</v>
      </c>
      <c r="P492" s="14">
        <v>22</v>
      </c>
      <c r="Q492" s="14">
        <v>4</v>
      </c>
      <c r="R492" s="14">
        <f t="shared" si="24"/>
        <v>2640</v>
      </c>
      <c r="S492" s="24"/>
      <c r="T492" s="24" t="s">
        <v>147</v>
      </c>
      <c r="U492" s="14">
        <f t="shared" si="26"/>
        <v>0</v>
      </c>
      <c r="V492" s="14"/>
      <c r="W492" s="14"/>
      <c r="X492" s="14"/>
      <c r="Y492" s="14"/>
      <c r="Z492" s="14"/>
      <c r="AA492" s="14"/>
      <c r="AB492" s="14"/>
      <c r="AC492" s="14"/>
    </row>
    <row r="493" customHeight="1" spans="1:29">
      <c r="A493" s="13">
        <f>MATCH(C493,'2021年11月-2022年3月旅行社组织国内游客在厦住宿补助'!C$5:C$39,0)</f>
        <v>1</v>
      </c>
      <c r="B493" s="48">
        <f>MATCH(C493,'2021年11月-2022年3月旅行社组织国内游客在厦住宿补助'!C$5:C$24,0)</f>
        <v>1</v>
      </c>
      <c r="C493" s="14" t="s">
        <v>55</v>
      </c>
      <c r="D493" s="49">
        <f>SUBTOTAL(3,E$7:E493)</f>
        <v>446</v>
      </c>
      <c r="E493" s="49" t="str">
        <f t="shared" si="25"/>
        <v>GD57MALI8431</v>
      </c>
      <c r="F493" s="31" t="s">
        <v>812</v>
      </c>
      <c r="G493" s="16">
        <v>29</v>
      </c>
      <c r="H493" s="38" t="s">
        <v>813</v>
      </c>
      <c r="I493" s="32">
        <v>29</v>
      </c>
      <c r="J493" s="32">
        <v>5</v>
      </c>
      <c r="K493" s="32">
        <v>0.261</v>
      </c>
      <c r="L493" s="17">
        <v>20211029</v>
      </c>
      <c r="M493" s="17">
        <v>20211103</v>
      </c>
      <c r="N493" s="26" t="s">
        <v>276</v>
      </c>
      <c r="O493" s="24" t="s">
        <v>147</v>
      </c>
      <c r="P493" s="14">
        <v>29</v>
      </c>
      <c r="Q493" s="14">
        <v>5</v>
      </c>
      <c r="R493" s="14">
        <f>P493*90</f>
        <v>2610</v>
      </c>
      <c r="S493" s="34" t="s">
        <v>276</v>
      </c>
      <c r="T493" s="24" t="s">
        <v>147</v>
      </c>
      <c r="U493" s="14">
        <f t="shared" si="26"/>
        <v>0</v>
      </c>
      <c r="V493" s="14"/>
      <c r="W493" s="14"/>
      <c r="X493" s="14"/>
      <c r="Y493" s="14"/>
      <c r="Z493" s="14"/>
      <c r="AA493" s="14"/>
      <c r="AB493" s="14"/>
      <c r="AC493" s="14"/>
    </row>
    <row r="494" customHeight="1" spans="1:29">
      <c r="A494" s="13">
        <f>MATCH(C494,'2021年11月-2022年3月旅行社组织国内游客在厦住宿补助'!C$5:C$39,0)</f>
        <v>1</v>
      </c>
      <c r="B494" s="48">
        <f>MATCH(C494,'2021年11月-2022年3月旅行社组织国内游客在厦住宿补助'!C$5:C$24,0)</f>
        <v>1</v>
      </c>
      <c r="C494" s="14" t="s">
        <v>55</v>
      </c>
      <c r="D494" s="49">
        <f>SUBTOTAL(3,E$7:E494)</f>
        <v>447</v>
      </c>
      <c r="E494" s="49" t="str">
        <f t="shared" si="25"/>
        <v>GD79785XWV21</v>
      </c>
      <c r="F494" s="31" t="s">
        <v>814</v>
      </c>
      <c r="G494" s="16">
        <v>9</v>
      </c>
      <c r="H494" s="38" t="s">
        <v>813</v>
      </c>
      <c r="I494" s="32">
        <v>9</v>
      </c>
      <c r="J494" s="32">
        <v>4</v>
      </c>
      <c r="K494" s="32">
        <v>0.081</v>
      </c>
      <c r="L494" s="17">
        <v>20211030</v>
      </c>
      <c r="M494" s="17">
        <v>20211103</v>
      </c>
      <c r="N494" s="26" t="s">
        <v>276</v>
      </c>
      <c r="O494" s="24" t="s">
        <v>147</v>
      </c>
      <c r="P494" s="14">
        <v>8</v>
      </c>
      <c r="Q494" s="14">
        <v>4</v>
      </c>
      <c r="R494" s="14">
        <f t="shared" ref="R494:R495" si="28">P494*90</f>
        <v>720</v>
      </c>
      <c r="S494" s="34" t="s">
        <v>276</v>
      </c>
      <c r="T494" s="24" t="s">
        <v>147</v>
      </c>
      <c r="U494" s="14">
        <f t="shared" si="26"/>
        <v>90</v>
      </c>
      <c r="V494" s="14"/>
      <c r="W494" s="14"/>
      <c r="X494" s="14"/>
      <c r="Y494" s="14"/>
      <c r="Z494" s="14"/>
      <c r="AA494" s="14"/>
      <c r="AB494" s="14"/>
      <c r="AC494" s="14"/>
    </row>
    <row r="495" customHeight="1" spans="1:29">
      <c r="A495" s="13">
        <f>MATCH(C495,'2021年11月-2022年3月旅行社组织国内游客在厦住宿补助'!C$5:C$39,0)</f>
        <v>1</v>
      </c>
      <c r="B495" s="48">
        <f>MATCH(C495,'2021年11月-2022年3月旅行社组织国内游客在厦住宿补助'!C$5:C$24,0)</f>
        <v>1</v>
      </c>
      <c r="C495" s="14" t="s">
        <v>55</v>
      </c>
      <c r="D495" s="49">
        <f>SUBTOTAL(3,E$7:E495)</f>
        <v>448</v>
      </c>
      <c r="E495" s="49" t="str">
        <f t="shared" si="25"/>
        <v>GD90Z3ATFK96</v>
      </c>
      <c r="F495" s="31" t="s">
        <v>815</v>
      </c>
      <c r="G495" s="16">
        <v>27</v>
      </c>
      <c r="H495" s="38" t="s">
        <v>208</v>
      </c>
      <c r="I495" s="32">
        <v>27</v>
      </c>
      <c r="J495" s="32">
        <v>4</v>
      </c>
      <c r="K495" s="32">
        <v>0.243</v>
      </c>
      <c r="L495" s="17">
        <v>20211030</v>
      </c>
      <c r="M495" s="17">
        <v>20211103</v>
      </c>
      <c r="N495" s="26" t="s">
        <v>276</v>
      </c>
      <c r="O495" s="24" t="s">
        <v>147</v>
      </c>
      <c r="P495" s="14">
        <v>27</v>
      </c>
      <c r="Q495" s="14">
        <v>4</v>
      </c>
      <c r="R495" s="14">
        <f t="shared" si="28"/>
        <v>2430</v>
      </c>
      <c r="S495" s="34" t="s">
        <v>276</v>
      </c>
      <c r="T495" s="24" t="s">
        <v>147</v>
      </c>
      <c r="U495" s="14">
        <f t="shared" si="26"/>
        <v>0</v>
      </c>
      <c r="V495" s="14"/>
      <c r="W495" s="14"/>
      <c r="X495" s="14"/>
      <c r="Y495" s="14"/>
      <c r="Z495" s="14"/>
      <c r="AA495" s="14"/>
      <c r="AB495" s="14"/>
      <c r="AC495" s="14"/>
    </row>
    <row r="496" customHeight="1" spans="1:29">
      <c r="A496" s="13">
        <f>MATCH(C496,'2021年11月-2022年3月旅行社组织国内游客在厦住宿补助'!C$5:C$39,0)</f>
        <v>1</v>
      </c>
      <c r="B496" s="48">
        <f>MATCH(C496,'2021年11月-2022年3月旅行社组织国内游客在厦住宿补助'!C$5:C$24,0)</f>
        <v>1</v>
      </c>
      <c r="C496" s="14" t="s">
        <v>55</v>
      </c>
      <c r="D496" s="49">
        <f>SUBTOTAL(3,E$7:E496)</f>
        <v>449</v>
      </c>
      <c r="E496" s="49" t="str">
        <f t="shared" si="25"/>
        <v>GD83RTO74U98</v>
      </c>
      <c r="F496" s="31" t="s">
        <v>816</v>
      </c>
      <c r="G496" s="16">
        <v>29</v>
      </c>
      <c r="H496" s="38" t="s">
        <v>208</v>
      </c>
      <c r="I496" s="32">
        <v>29</v>
      </c>
      <c r="J496" s="32">
        <v>5</v>
      </c>
      <c r="K496" s="32">
        <v>0.261</v>
      </c>
      <c r="L496" s="17">
        <v>20211031</v>
      </c>
      <c r="M496" s="17">
        <v>20211105</v>
      </c>
      <c r="N496" s="26" t="s">
        <v>276</v>
      </c>
      <c r="O496" s="24" t="s">
        <v>147</v>
      </c>
      <c r="P496" s="14">
        <v>29</v>
      </c>
      <c r="Q496" s="14">
        <v>5</v>
      </c>
      <c r="R496" s="14">
        <f>P496*120</f>
        <v>3480</v>
      </c>
      <c r="S496" s="34" t="s">
        <v>276</v>
      </c>
      <c r="T496" s="24" t="s">
        <v>147</v>
      </c>
      <c r="U496" s="14">
        <f t="shared" si="26"/>
        <v>-870</v>
      </c>
      <c r="V496" s="14"/>
      <c r="W496" s="14"/>
      <c r="X496" s="14"/>
      <c r="Y496" s="14"/>
      <c r="Z496" s="14"/>
      <c r="AA496" s="14"/>
      <c r="AB496" s="14"/>
      <c r="AC496" s="14"/>
    </row>
    <row r="497" customHeight="1" spans="1:29">
      <c r="A497" s="13">
        <f>MATCH(C497,'2021年11月-2022年3月旅行社组织国内游客在厦住宿补助'!C$5:C$39,0)</f>
        <v>1</v>
      </c>
      <c r="B497" s="48">
        <f>MATCH(C497,'2021年11月-2022年3月旅行社组织国内游客在厦住宿补助'!C$5:C$24,0)</f>
        <v>1</v>
      </c>
      <c r="C497" s="14" t="s">
        <v>55</v>
      </c>
      <c r="D497" s="49">
        <f>SUBTOTAL(3,E$7:E497)</f>
        <v>450</v>
      </c>
      <c r="E497" s="49" t="str">
        <f t="shared" si="25"/>
        <v>GD18VOGGOG71</v>
      </c>
      <c r="F497" s="31" t="s">
        <v>817</v>
      </c>
      <c r="G497" s="16">
        <v>29</v>
      </c>
      <c r="H497" s="38" t="s">
        <v>208</v>
      </c>
      <c r="I497" s="32">
        <v>29</v>
      </c>
      <c r="J497" s="32">
        <v>5</v>
      </c>
      <c r="K497" s="32">
        <v>0.261</v>
      </c>
      <c r="L497" s="17">
        <v>20211031</v>
      </c>
      <c r="M497" s="17">
        <v>20211105</v>
      </c>
      <c r="N497" s="26" t="s">
        <v>276</v>
      </c>
      <c r="O497" s="24" t="s">
        <v>147</v>
      </c>
      <c r="P497" s="14">
        <v>29</v>
      </c>
      <c r="Q497" s="14">
        <v>5</v>
      </c>
      <c r="R497" s="14">
        <f>P497*120</f>
        <v>3480</v>
      </c>
      <c r="S497" s="34" t="s">
        <v>276</v>
      </c>
      <c r="T497" s="24" t="s">
        <v>147</v>
      </c>
      <c r="U497" s="14">
        <f t="shared" si="26"/>
        <v>-870</v>
      </c>
      <c r="V497" s="14"/>
      <c r="W497" s="14"/>
      <c r="X497" s="14"/>
      <c r="Y497" s="14"/>
      <c r="Z497" s="14"/>
      <c r="AA497" s="14"/>
      <c r="AB497" s="14"/>
      <c r="AC497" s="14"/>
    </row>
    <row r="498" customHeight="1" spans="1:29">
      <c r="A498" s="13"/>
      <c r="B498" s="48">
        <f>MATCH(C498,'2021年11月-2022年3月旅行社组织国内游客在厦住宿补助'!C$5:C$24,0)</f>
        <v>20</v>
      </c>
      <c r="C498" s="14" t="s">
        <v>47</v>
      </c>
      <c r="D498" s="49">
        <f>SUBTOTAL(3,E$7:E498)</f>
        <v>451</v>
      </c>
      <c r="E498" s="49" t="str">
        <f t="shared" si="25"/>
        <v>GD26001W2R77</v>
      </c>
      <c r="F498" s="31" t="s">
        <v>818</v>
      </c>
      <c r="G498" s="16">
        <v>8</v>
      </c>
      <c r="H498" s="38" t="s">
        <v>819</v>
      </c>
      <c r="I498" s="32">
        <v>41</v>
      </c>
      <c r="J498" s="32">
        <v>3</v>
      </c>
      <c r="K498" s="32">
        <v>0.048</v>
      </c>
      <c r="L498" s="17"/>
      <c r="M498" s="17"/>
      <c r="N498" s="17" t="s">
        <v>154</v>
      </c>
      <c r="O498" s="24" t="s">
        <v>155</v>
      </c>
      <c r="P498" s="14"/>
      <c r="Q498" s="14"/>
      <c r="R498" s="14"/>
      <c r="S498" s="17" t="s">
        <v>154</v>
      </c>
      <c r="T498" s="24" t="s">
        <v>155</v>
      </c>
      <c r="U498" s="14"/>
      <c r="V498" s="14"/>
      <c r="W498" s="14"/>
      <c r="X498" s="14"/>
      <c r="Y498" s="14"/>
      <c r="Z498" s="14"/>
      <c r="AA498" s="14"/>
      <c r="AB498" s="14"/>
      <c r="AC498" s="14"/>
    </row>
    <row r="499" customHeight="1" spans="1:29">
      <c r="A499" s="13"/>
      <c r="B499" s="48">
        <f>MATCH(C499,'2021年11月-2022年3月旅行社组织国内游客在厦住宿补助'!C$5:C$24,0)</f>
        <v>20</v>
      </c>
      <c r="C499" s="14" t="s">
        <v>47</v>
      </c>
      <c r="D499" s="49">
        <f>SUBTOTAL(3,E$7:E499)</f>
        <v>452</v>
      </c>
      <c r="E499" s="49" t="str">
        <f t="shared" si="25"/>
        <v>GD74MWC6GC62</v>
      </c>
      <c r="F499" s="31" t="s">
        <v>820</v>
      </c>
      <c r="G499" s="16">
        <v>2</v>
      </c>
      <c r="H499" s="38" t="s">
        <v>165</v>
      </c>
      <c r="I499" s="32">
        <v>1</v>
      </c>
      <c r="J499" s="32">
        <v>3</v>
      </c>
      <c r="K499" s="32">
        <v>0.012</v>
      </c>
      <c r="L499" s="17"/>
      <c r="M499" s="17"/>
      <c r="N499" s="17" t="s">
        <v>154</v>
      </c>
      <c r="O499" s="24" t="s">
        <v>155</v>
      </c>
      <c r="P499" s="14"/>
      <c r="Q499" s="14"/>
      <c r="R499" s="14"/>
      <c r="S499" s="17" t="s">
        <v>154</v>
      </c>
      <c r="T499" s="24" t="s">
        <v>155</v>
      </c>
      <c r="U499" s="14"/>
      <c r="V499" s="14"/>
      <c r="W499" s="14"/>
      <c r="X499" s="14"/>
      <c r="Y499" s="14"/>
      <c r="Z499" s="14"/>
      <c r="AA499" s="14"/>
      <c r="AB499" s="14"/>
      <c r="AC499" s="14"/>
    </row>
    <row r="500" customHeight="1" spans="1:29">
      <c r="A500" s="13"/>
      <c r="B500" s="48">
        <f>MATCH(C500,'2021年11月-2022年3月旅行社组织国内游客在厦住宿补助'!C$5:C$24,0)</f>
        <v>20</v>
      </c>
      <c r="C500" s="14" t="s">
        <v>47</v>
      </c>
      <c r="D500" s="49">
        <f>SUBTOTAL(3,E$7:E500)</f>
        <v>453</v>
      </c>
      <c r="E500" s="49" t="str">
        <f t="shared" si="25"/>
        <v>GD72BD3OPG83</v>
      </c>
      <c r="F500" s="31" t="s">
        <v>821</v>
      </c>
      <c r="G500" s="16">
        <v>2</v>
      </c>
      <c r="H500" s="38" t="s">
        <v>822</v>
      </c>
      <c r="I500" s="32">
        <v>1</v>
      </c>
      <c r="J500" s="32">
        <v>3</v>
      </c>
      <c r="K500" s="32">
        <v>0.012</v>
      </c>
      <c r="L500" s="17"/>
      <c r="M500" s="17"/>
      <c r="N500" s="17" t="s">
        <v>154</v>
      </c>
      <c r="O500" s="24" t="s">
        <v>155</v>
      </c>
      <c r="P500" s="14"/>
      <c r="Q500" s="14"/>
      <c r="R500" s="14"/>
      <c r="S500" s="17" t="s">
        <v>154</v>
      </c>
      <c r="T500" s="24" t="s">
        <v>155</v>
      </c>
      <c r="U500" s="14"/>
      <c r="V500" s="14"/>
      <c r="W500" s="14"/>
      <c r="X500" s="14"/>
      <c r="Y500" s="14"/>
      <c r="Z500" s="14"/>
      <c r="AA500" s="14"/>
      <c r="AB500" s="14"/>
      <c r="AC500" s="14"/>
    </row>
    <row r="501" customHeight="1" spans="1:29">
      <c r="A501" s="13"/>
      <c r="B501" s="48">
        <f>MATCH(C501,'2021年11月-2022年3月旅行社组织国内游客在厦住宿补助'!C$5:C$24,0)</f>
        <v>20</v>
      </c>
      <c r="C501" s="14" t="s">
        <v>47</v>
      </c>
      <c r="D501" s="49">
        <f>SUBTOTAL(3,E$7:E501)</f>
        <v>454</v>
      </c>
      <c r="E501" s="49" t="str">
        <f t="shared" si="25"/>
        <v>GD38XTRYH270</v>
      </c>
      <c r="F501" s="31" t="s">
        <v>823</v>
      </c>
      <c r="G501" s="16">
        <v>7</v>
      </c>
      <c r="H501" s="38" t="s">
        <v>819</v>
      </c>
      <c r="I501" s="32">
        <v>3</v>
      </c>
      <c r="J501" s="32">
        <v>3</v>
      </c>
      <c r="K501" s="32">
        <v>0.036</v>
      </c>
      <c r="L501" s="17"/>
      <c r="M501" s="17"/>
      <c r="N501" s="17" t="s">
        <v>154</v>
      </c>
      <c r="O501" s="24" t="s">
        <v>155</v>
      </c>
      <c r="P501" s="14"/>
      <c r="Q501" s="14"/>
      <c r="R501" s="14"/>
      <c r="S501" s="17" t="s">
        <v>154</v>
      </c>
      <c r="T501" s="24" t="s">
        <v>155</v>
      </c>
      <c r="U501" s="14"/>
      <c r="V501" s="14"/>
      <c r="W501" s="14"/>
      <c r="X501" s="14"/>
      <c r="Y501" s="14"/>
      <c r="Z501" s="14"/>
      <c r="AA501" s="14"/>
      <c r="AB501" s="14"/>
      <c r="AC501" s="14"/>
    </row>
    <row r="502" customHeight="1" spans="1:29">
      <c r="A502" s="13"/>
      <c r="B502" s="48">
        <f>MATCH(C502,'2021年11月-2022年3月旅行社组织国内游客在厦住宿补助'!C$5:C$24,0)</f>
        <v>20</v>
      </c>
      <c r="C502" s="14" t="s">
        <v>47</v>
      </c>
      <c r="D502" s="49">
        <f>SUBTOTAL(3,E$7:E502)</f>
        <v>454</v>
      </c>
      <c r="E502" s="49"/>
      <c r="F502" s="31" t="s">
        <v>823</v>
      </c>
      <c r="G502" s="16">
        <v>7</v>
      </c>
      <c r="H502" s="38" t="s">
        <v>819</v>
      </c>
      <c r="I502" s="32">
        <v>1</v>
      </c>
      <c r="J502" s="32">
        <v>2</v>
      </c>
      <c r="K502" s="32">
        <v>0.07</v>
      </c>
      <c r="L502" s="17"/>
      <c r="M502" s="17"/>
      <c r="N502" s="17" t="s">
        <v>154</v>
      </c>
      <c r="O502" s="24" t="s">
        <v>155</v>
      </c>
      <c r="P502" s="14"/>
      <c r="Q502" s="14"/>
      <c r="R502" s="14"/>
      <c r="S502" s="17" t="s">
        <v>154</v>
      </c>
      <c r="T502" s="24" t="s">
        <v>155</v>
      </c>
      <c r="U502" s="14"/>
      <c r="V502" s="14"/>
      <c r="W502" s="14"/>
      <c r="X502" s="14"/>
      <c r="Y502" s="14"/>
      <c r="Z502" s="14"/>
      <c r="AA502" s="14"/>
      <c r="AB502" s="14"/>
      <c r="AC502" s="14"/>
    </row>
    <row r="503" customHeight="1" spans="1:29">
      <c r="A503" s="13"/>
      <c r="B503" s="48">
        <f>MATCH(C503,'2021年11月-2022年3月旅行社组织国内游客在厦住宿补助'!C$5:C$24,0)</f>
        <v>20</v>
      </c>
      <c r="C503" s="14" t="s">
        <v>47</v>
      </c>
      <c r="D503" s="49">
        <f>SUBTOTAL(3,E$7:E503)</f>
        <v>455</v>
      </c>
      <c r="E503" s="49" t="str">
        <f t="shared" si="25"/>
        <v>GD98JQUQ4H63</v>
      </c>
      <c r="F503" s="31" t="s">
        <v>824</v>
      </c>
      <c r="G503" s="16">
        <v>2</v>
      </c>
      <c r="H503" s="38" t="s">
        <v>165</v>
      </c>
      <c r="I503" s="32">
        <v>1</v>
      </c>
      <c r="J503" s="32">
        <v>2</v>
      </c>
      <c r="K503" s="32">
        <v>0.07</v>
      </c>
      <c r="L503" s="17"/>
      <c r="M503" s="17"/>
      <c r="N503" s="17" t="s">
        <v>154</v>
      </c>
      <c r="O503" s="24" t="s">
        <v>155</v>
      </c>
      <c r="P503" s="14"/>
      <c r="Q503" s="14"/>
      <c r="R503" s="14"/>
      <c r="S503" s="17" t="s">
        <v>154</v>
      </c>
      <c r="T503" s="24" t="s">
        <v>155</v>
      </c>
      <c r="U503" s="14"/>
      <c r="V503" s="14"/>
      <c r="W503" s="14"/>
      <c r="X503" s="14"/>
      <c r="Y503" s="14"/>
      <c r="Z503" s="14"/>
      <c r="AA503" s="14"/>
      <c r="AB503" s="14"/>
      <c r="AC503" s="14"/>
    </row>
    <row r="504" customHeight="1" spans="1:29">
      <c r="A504" s="13"/>
      <c r="B504" s="48">
        <f>MATCH(C504,'2021年11月-2022年3月旅行社组织国内游客在厦住宿补助'!C$5:C$24,0)</f>
        <v>20</v>
      </c>
      <c r="C504" s="14" t="s">
        <v>47</v>
      </c>
      <c r="D504" s="49">
        <f>SUBTOTAL(3,E$7:E504)</f>
        <v>455</v>
      </c>
      <c r="E504" s="49"/>
      <c r="F504" s="31" t="s">
        <v>824</v>
      </c>
      <c r="G504" s="16">
        <v>2</v>
      </c>
      <c r="H504" s="38" t="s">
        <v>825</v>
      </c>
      <c r="I504" s="32">
        <v>1</v>
      </c>
      <c r="J504" s="32">
        <v>1</v>
      </c>
      <c r="K504" s="32">
        <v>0.05</v>
      </c>
      <c r="L504" s="17"/>
      <c r="M504" s="17"/>
      <c r="N504" s="17" t="s">
        <v>154</v>
      </c>
      <c r="O504" s="24" t="s">
        <v>155</v>
      </c>
      <c r="P504" s="14"/>
      <c r="Q504" s="14"/>
      <c r="R504" s="14"/>
      <c r="S504" s="17" t="s">
        <v>154</v>
      </c>
      <c r="T504" s="24" t="s">
        <v>155</v>
      </c>
      <c r="U504" s="14"/>
      <c r="V504" s="14"/>
      <c r="W504" s="14"/>
      <c r="X504" s="14"/>
      <c r="Y504" s="14"/>
      <c r="Z504" s="14"/>
      <c r="AA504" s="14"/>
      <c r="AB504" s="14"/>
      <c r="AC504" s="14"/>
    </row>
    <row r="505" s="43" customFormat="1" customHeight="1" spans="1:29">
      <c r="A505"/>
      <c r="B505" s="51" t="e">
        <f>MATCH(C505,'2021年11月-2022年3月旅行社组织国内游客在厦住宿补助'!C:C,0)</f>
        <v>#N/A</v>
      </c>
      <c r="C505"/>
      <c r="D505" s="52"/>
      <c r="E505" s="53"/>
      <c r="F505" s="54"/>
      <c r="G505" s="53"/>
      <c r="H505" s="55" t="s">
        <v>56</v>
      </c>
      <c r="I505" s="56"/>
      <c r="J505" s="56"/>
      <c r="K505" s="55">
        <f>SUBTOTAL(9,K7:K504)</f>
        <v>1147.30849999999</v>
      </c>
      <c r="L505" s="56"/>
      <c r="M505" s="56"/>
      <c r="N505" s="54"/>
      <c r="O505" s="53"/>
      <c r="P505" s="53"/>
      <c r="Q505" s="53"/>
      <c r="R505" s="55">
        <f>SUBTOTAL(9,R7:R504)</f>
        <v>645190</v>
      </c>
      <c r="S505" s="57"/>
      <c r="T505"/>
      <c r="U505"/>
      <c r="V505"/>
      <c r="W505"/>
      <c r="X505"/>
      <c r="Y505"/>
      <c r="Z505"/>
      <c r="AA505"/>
      <c r="AB505"/>
      <c r="AC505"/>
    </row>
  </sheetData>
  <autoFilter ref="A6:AC504">
    <extLst/>
  </autoFilter>
  <mergeCells count="25">
    <mergeCell ref="D1:T1"/>
    <mergeCell ref="I5:K5"/>
    <mergeCell ref="P5:R5"/>
    <mergeCell ref="W5:X5"/>
    <mergeCell ref="Y5:AC5"/>
    <mergeCell ref="C5:C6"/>
    <mergeCell ref="D5:D6"/>
    <mergeCell ref="E5:E6"/>
    <mergeCell ref="F5:F6"/>
    <mergeCell ref="G5:G6"/>
    <mergeCell ref="H5:H6"/>
    <mergeCell ref="K126:K135"/>
    <mergeCell ref="K171:K172"/>
    <mergeCell ref="K173:K174"/>
    <mergeCell ref="K176:K178"/>
    <mergeCell ref="L5:L6"/>
    <mergeCell ref="M5:M6"/>
    <mergeCell ref="N5:N6"/>
    <mergeCell ref="O5:O6"/>
    <mergeCell ref="P176:P178"/>
    <mergeCell ref="Q176:Q178"/>
    <mergeCell ref="S5:S6"/>
    <mergeCell ref="T5:T6"/>
    <mergeCell ref="U5:U6"/>
    <mergeCell ref="V5:V6"/>
  </mergeCells>
  <hyperlinks>
    <hyperlink ref="B1" location="汇总表!A1" display="返回汇总页"/>
  </hyperlinks>
  <pageMargins left="0.708661417322835" right="0.708661417322835" top="0.748031496062992" bottom="0.748031496062992" header="0.31496062992126" footer="0.31496062992126"/>
  <pageSetup paperSize="9" scale="65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AA504"/>
  <sheetViews>
    <sheetView zoomScale="90" zoomScaleNormal="90" topLeftCell="C1" workbookViewId="0">
      <pane ySplit="5" topLeftCell="A6" activePane="bottomLeft" state="frozen"/>
      <selection/>
      <selection pane="bottomLeft" activeCell="N512" sqref="N512"/>
    </sheetView>
  </sheetViews>
  <sheetFormatPr defaultColWidth="9" defaultRowHeight="18" customHeight="1"/>
  <cols>
    <col min="1" max="1" width="9" hidden="1" customWidth="1"/>
    <col min="2" max="2" width="37.6666666666667" customWidth="1"/>
    <col min="3" max="3" width="6.21666666666667" customWidth="1"/>
    <col min="4" max="4" width="14.1083333333333" customWidth="1"/>
    <col min="5" max="5" width="19" customWidth="1"/>
    <col min="6" max="6" width="7.66666666666667" customWidth="1"/>
    <col min="7" max="7" width="28.4416666666667" style="7" customWidth="1"/>
    <col min="8" max="10" width="8.88333333333333" style="7"/>
    <col min="11" max="12" width="14.4416666666667" style="7" customWidth="1"/>
    <col min="13" max="13" width="30.4416666666667" customWidth="1"/>
    <col min="14" max="15" width="10.6666666666667" customWidth="1"/>
    <col min="17" max="18" width="9.10833333333333" customWidth="1"/>
    <col min="19" max="19" width="9.10833333333333" hidden="1" customWidth="1"/>
    <col min="20" max="21" width="9" hidden="1" customWidth="1"/>
    <col min="22" max="22" width="9.775" hidden="1" customWidth="1"/>
    <col min="23" max="23" width="10.1083333333333" hidden="1" customWidth="1"/>
    <col min="24" max="24" width="12.3333333333333" hidden="1" customWidth="1"/>
    <col min="25" max="25" width="10.1083333333333" hidden="1" customWidth="1"/>
    <col min="26" max="27" width="9" hidden="1" customWidth="1"/>
  </cols>
  <sheetData>
    <row r="1" ht="44.4" customHeight="1" spans="3:22">
      <c r="C1" s="9" t="s">
        <v>826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U1" s="22" t="s">
        <v>14</v>
      </c>
      <c r="V1" s="13" t="s">
        <v>119</v>
      </c>
    </row>
    <row r="2" customHeight="1" spans="21:22">
      <c r="U2" s="22"/>
      <c r="V2" s="13"/>
    </row>
    <row r="3" customHeight="1" spans="21:22">
      <c r="U3" s="22"/>
      <c r="V3" s="13"/>
    </row>
    <row r="4" customHeight="1" spans="2:27">
      <c r="B4" s="10" t="s">
        <v>121</v>
      </c>
      <c r="C4" s="11" t="s">
        <v>1</v>
      </c>
      <c r="D4" s="11"/>
      <c r="E4" s="11" t="s">
        <v>122</v>
      </c>
      <c r="F4" s="11" t="s">
        <v>123</v>
      </c>
      <c r="G4" s="12" t="s">
        <v>124</v>
      </c>
      <c r="H4" s="12" t="s">
        <v>134</v>
      </c>
      <c r="I4" s="12" t="s">
        <v>135</v>
      </c>
      <c r="J4" s="12" t="s">
        <v>136</v>
      </c>
      <c r="K4" s="18" t="s">
        <v>126</v>
      </c>
      <c r="L4" s="18" t="s">
        <v>127</v>
      </c>
      <c r="M4" s="19" t="s">
        <v>9</v>
      </c>
      <c r="N4" s="19"/>
      <c r="O4" s="19" t="s">
        <v>129</v>
      </c>
      <c r="P4" s="19"/>
      <c r="Q4" s="19"/>
      <c r="R4" s="19" t="s">
        <v>128</v>
      </c>
      <c r="S4" s="19" t="s">
        <v>130</v>
      </c>
      <c r="T4" s="23" t="s">
        <v>131</v>
      </c>
      <c r="U4" s="24" t="s">
        <v>132</v>
      </c>
      <c r="V4" s="24"/>
      <c r="W4" s="24" t="s">
        <v>133</v>
      </c>
      <c r="X4" s="24"/>
      <c r="Y4" s="24"/>
      <c r="Z4" s="24"/>
      <c r="AA4" s="24"/>
    </row>
    <row r="5" ht="32.4" customHeight="1" spans="2:27">
      <c r="B5" s="11"/>
      <c r="C5" s="11"/>
      <c r="D5" s="11"/>
      <c r="E5" s="11"/>
      <c r="F5" s="11"/>
      <c r="G5" s="12"/>
      <c r="H5" s="12"/>
      <c r="I5" s="12"/>
      <c r="J5" s="12"/>
      <c r="K5" s="12"/>
      <c r="L5" s="12"/>
      <c r="M5" s="19"/>
      <c r="N5" s="19"/>
      <c r="O5" s="19" t="s">
        <v>134</v>
      </c>
      <c r="P5" s="20" t="s">
        <v>137</v>
      </c>
      <c r="Q5" s="20" t="s">
        <v>138</v>
      </c>
      <c r="R5" s="19"/>
      <c r="S5" s="19"/>
      <c r="T5" s="23"/>
      <c r="U5" s="25" t="s">
        <v>139</v>
      </c>
      <c r="V5" s="25" t="s">
        <v>140</v>
      </c>
      <c r="W5" s="14" t="s">
        <v>141</v>
      </c>
      <c r="X5" s="14" t="s">
        <v>142</v>
      </c>
      <c r="Y5" s="14" t="s">
        <v>143</v>
      </c>
      <c r="Z5" s="14"/>
      <c r="AA5" s="14"/>
    </row>
    <row r="6" hidden="1" customHeight="1" spans="1:27">
      <c r="A6" s="13">
        <f>MATCH(B6,'2021年11月-2022年3月旅行社组织国内游客在厦住宿补助'!C$5:C$39,0)</f>
        <v>7</v>
      </c>
      <c r="B6" s="14" t="s">
        <v>13</v>
      </c>
      <c r="C6" s="15">
        <f>COUNTIF(B$6:B6,B6)</f>
        <v>1</v>
      </c>
      <c r="D6" s="15" t="s">
        <v>144</v>
      </c>
      <c r="E6" s="16" t="s">
        <v>145</v>
      </c>
      <c r="F6" s="16">
        <v>38</v>
      </c>
      <c r="G6" s="17" t="s">
        <v>146</v>
      </c>
      <c r="H6" s="17">
        <v>23</v>
      </c>
      <c r="I6" s="17">
        <v>1</v>
      </c>
      <c r="J6" s="17">
        <v>0.069</v>
      </c>
      <c r="K6" s="17">
        <v>20211109</v>
      </c>
      <c r="L6" s="17">
        <v>20211110</v>
      </c>
      <c r="M6" s="14"/>
      <c r="N6" s="14"/>
      <c r="O6" s="14">
        <v>23</v>
      </c>
      <c r="P6" s="14">
        <v>1</v>
      </c>
      <c r="Q6" s="14">
        <f>IF(R6="是",IF(P6=1,O6*30,IF(P6=2,O6*70,IF(P6&gt;2,O6*120,0))),0)</f>
        <v>690</v>
      </c>
      <c r="R6" s="24" t="s">
        <v>147</v>
      </c>
      <c r="S6" s="14"/>
      <c r="T6" s="14"/>
      <c r="U6" s="24" t="s">
        <v>119</v>
      </c>
      <c r="V6" s="24" t="s">
        <v>119</v>
      </c>
      <c r="W6" s="14"/>
      <c r="X6" s="14"/>
      <c r="Y6" s="14"/>
      <c r="Z6" s="14"/>
      <c r="AA6" s="14"/>
    </row>
    <row r="7" hidden="1" customHeight="1" spans="1:27">
      <c r="A7" s="13">
        <f>MATCH(B7,'2021年11月-2022年3月旅行社组织国内游客在厦住宿补助'!C$5:C$39,0)</f>
        <v>7</v>
      </c>
      <c r="B7" s="14" t="s">
        <v>13</v>
      </c>
      <c r="C7" s="15">
        <f>COUNTIF(B$6:B7,B7)</f>
        <v>2</v>
      </c>
      <c r="D7" s="15" t="s">
        <v>148</v>
      </c>
      <c r="E7" s="16" t="s">
        <v>149</v>
      </c>
      <c r="F7" s="16">
        <v>174</v>
      </c>
      <c r="G7" s="17" t="s">
        <v>146</v>
      </c>
      <c r="H7" s="17">
        <v>38</v>
      </c>
      <c r="I7" s="17">
        <v>1</v>
      </c>
      <c r="J7" s="17">
        <v>0.114</v>
      </c>
      <c r="K7" s="17">
        <v>20211116</v>
      </c>
      <c r="L7" s="17">
        <v>20211117</v>
      </c>
      <c r="M7" s="14"/>
      <c r="N7" s="14"/>
      <c r="O7" s="14">
        <v>38</v>
      </c>
      <c r="P7" s="14">
        <v>1</v>
      </c>
      <c r="Q7" s="14">
        <f t="shared" ref="Q7:Q70" si="0">IF(R7="是",IF(P7=1,O7*30,IF(P7=2,O7*70,IF(P7&gt;2,O7*120,0))),0)</f>
        <v>1140</v>
      </c>
      <c r="R7" s="24" t="s">
        <v>147</v>
      </c>
      <c r="S7" s="14"/>
      <c r="T7" s="14"/>
      <c r="U7" s="14"/>
      <c r="V7" s="14"/>
      <c r="W7" s="14"/>
      <c r="X7" s="14"/>
      <c r="Y7" s="14"/>
      <c r="Z7" s="14"/>
      <c r="AA7" s="14"/>
    </row>
    <row r="8" hidden="1" customHeight="1" spans="1:27">
      <c r="A8" s="13">
        <f>MATCH(B8,'2021年11月-2022年3月旅行社组织国内游客在厦住宿补助'!C$5:C$39,0)</f>
        <v>7</v>
      </c>
      <c r="B8" s="14" t="s">
        <v>13</v>
      </c>
      <c r="C8" s="15">
        <f>COUNTIF(B$6:B8,B8)</f>
        <v>3</v>
      </c>
      <c r="D8" s="15" t="str">
        <f>IF(E8=E7,"",E8)</f>
        <v>GD42S1UF4I16</v>
      </c>
      <c r="E8" s="16" t="s">
        <v>150</v>
      </c>
      <c r="F8" s="16">
        <v>148</v>
      </c>
      <c r="G8" s="17" t="s">
        <v>151</v>
      </c>
      <c r="H8" s="17">
        <v>72</v>
      </c>
      <c r="I8" s="17">
        <v>3</v>
      </c>
      <c r="J8" s="17">
        <v>0.864</v>
      </c>
      <c r="K8" s="17">
        <v>20211209</v>
      </c>
      <c r="L8" s="17">
        <v>20211212</v>
      </c>
      <c r="M8" s="14"/>
      <c r="N8" s="14"/>
      <c r="O8" s="14">
        <v>72</v>
      </c>
      <c r="P8" s="14">
        <v>3</v>
      </c>
      <c r="Q8" s="14">
        <f t="shared" si="0"/>
        <v>8640</v>
      </c>
      <c r="R8" s="24" t="s">
        <v>147</v>
      </c>
      <c r="S8" s="14"/>
      <c r="T8" s="14"/>
      <c r="U8" s="14"/>
      <c r="V8" s="14"/>
      <c r="W8" s="14"/>
      <c r="X8" s="14"/>
      <c r="Y8" s="14"/>
      <c r="Z8" s="14"/>
      <c r="AA8" s="14"/>
    </row>
    <row r="9" hidden="1" customHeight="1" spans="1:27">
      <c r="A9" s="13">
        <f>MATCH(B9,'2021年11月-2022年3月旅行社组织国内游客在厦住宿补助'!C$5:C$39,0)</f>
        <v>30</v>
      </c>
      <c r="B9" s="14" t="s">
        <v>15</v>
      </c>
      <c r="C9" s="15">
        <f>COUNTIF(B$6:B9,B9)</f>
        <v>1</v>
      </c>
      <c r="D9" s="15" t="str">
        <f t="shared" ref="D9:D72" si="1">IF(E9=E8,"",E9)</f>
        <v>GD11WHRAJQ66</v>
      </c>
      <c r="E9" s="16" t="s">
        <v>152</v>
      </c>
      <c r="F9" s="16">
        <v>71</v>
      </c>
      <c r="G9" s="17" t="s">
        <v>153</v>
      </c>
      <c r="H9" s="17">
        <v>36</v>
      </c>
      <c r="I9" s="17">
        <v>5</v>
      </c>
      <c r="J9" s="17">
        <v>0.432</v>
      </c>
      <c r="K9" s="17">
        <v>20220207</v>
      </c>
      <c r="L9" s="17">
        <v>20220212</v>
      </c>
      <c r="M9" s="17" t="s">
        <v>154</v>
      </c>
      <c r="N9" s="14"/>
      <c r="O9" s="14">
        <v>36</v>
      </c>
      <c r="P9" s="14">
        <v>5</v>
      </c>
      <c r="Q9" s="14">
        <f t="shared" si="0"/>
        <v>0</v>
      </c>
      <c r="R9" s="24" t="s">
        <v>155</v>
      </c>
      <c r="S9" s="14"/>
      <c r="T9" s="14"/>
      <c r="U9" s="14"/>
      <c r="V9" s="14"/>
      <c r="W9" s="14"/>
      <c r="X9" s="14"/>
      <c r="Y9" s="14"/>
      <c r="Z9" s="14"/>
      <c r="AA9" s="14"/>
    </row>
    <row r="10" hidden="1" customHeight="1" spans="1:27">
      <c r="A10" s="13">
        <f>MATCH(B10,'2021年11月-2022年3月旅行社组织国内游客在厦住宿补助'!C$5:C$39,0)</f>
        <v>30</v>
      </c>
      <c r="B10" s="14" t="s">
        <v>15</v>
      </c>
      <c r="C10" s="15">
        <f>COUNTIF(B$6:B10,B10)</f>
        <v>2</v>
      </c>
      <c r="D10" s="15" t="str">
        <f t="shared" si="1"/>
        <v>GD88R1ZFLT68</v>
      </c>
      <c r="E10" s="16" t="s">
        <v>156</v>
      </c>
      <c r="F10" s="16">
        <v>7</v>
      </c>
      <c r="G10" s="17" t="s">
        <v>157</v>
      </c>
      <c r="H10" s="17">
        <v>4</v>
      </c>
      <c r="I10" s="17">
        <v>2</v>
      </c>
      <c r="J10" s="17">
        <v>0.028</v>
      </c>
      <c r="K10" s="17">
        <v>20220310</v>
      </c>
      <c r="L10" s="17">
        <v>20220312</v>
      </c>
      <c r="M10" s="14" t="s">
        <v>154</v>
      </c>
      <c r="N10" s="14"/>
      <c r="O10" s="14">
        <v>4</v>
      </c>
      <c r="P10" s="14">
        <v>1</v>
      </c>
      <c r="Q10" s="14">
        <f t="shared" si="0"/>
        <v>0</v>
      </c>
      <c r="R10" s="24" t="s">
        <v>155</v>
      </c>
      <c r="S10" s="14"/>
      <c r="T10" s="14"/>
      <c r="U10" s="14"/>
      <c r="V10" s="14"/>
      <c r="W10" s="14"/>
      <c r="X10" s="14"/>
      <c r="Y10" s="14"/>
      <c r="Z10" s="14"/>
      <c r="AA10" s="14"/>
    </row>
    <row r="11" hidden="1" customHeight="1" spans="1:27">
      <c r="A11" s="13">
        <f>MATCH(B11,'2021年11月-2022年3月旅行社组织国内游客在厦住宿补助'!C$5:C$39,0)</f>
        <v>15</v>
      </c>
      <c r="B11" s="14" t="s">
        <v>20</v>
      </c>
      <c r="C11" s="15">
        <f>COUNTIF(B$6:B11,B11)</f>
        <v>1</v>
      </c>
      <c r="D11" s="15" t="str">
        <f t="shared" si="1"/>
        <v>GD81JQFOTT44</v>
      </c>
      <c r="E11" s="16" t="s">
        <v>158</v>
      </c>
      <c r="F11" s="16">
        <v>61</v>
      </c>
      <c r="G11" s="17" t="s">
        <v>159</v>
      </c>
      <c r="H11" s="17">
        <v>32</v>
      </c>
      <c r="I11" s="17">
        <v>4</v>
      </c>
      <c r="J11" s="17">
        <v>0.384</v>
      </c>
      <c r="K11" s="17">
        <v>20211102</v>
      </c>
      <c r="L11" s="17">
        <v>20211106</v>
      </c>
      <c r="M11" s="14"/>
      <c r="N11" s="14"/>
      <c r="O11" s="14">
        <v>32</v>
      </c>
      <c r="P11" s="14">
        <v>4</v>
      </c>
      <c r="Q11" s="14">
        <f t="shared" si="0"/>
        <v>3840</v>
      </c>
      <c r="R11" s="24" t="s">
        <v>147</v>
      </c>
      <c r="S11" s="14"/>
      <c r="T11" s="14"/>
      <c r="U11" s="14"/>
      <c r="V11" s="14"/>
      <c r="W11" s="14"/>
      <c r="X11" s="14"/>
      <c r="Y11" s="14"/>
      <c r="Z11" s="14"/>
      <c r="AA11" s="14"/>
    </row>
    <row r="12" hidden="1" customHeight="1" spans="1:27">
      <c r="A12" s="13">
        <f>MATCH(B12,'2021年11月-2022年3月旅行社组织国内游客在厦住宿补助'!C$5:C$39,0)</f>
        <v>27</v>
      </c>
      <c r="B12" s="14" t="s">
        <v>22</v>
      </c>
      <c r="C12" s="15">
        <f>COUNTIF(B$6:B12,B12)</f>
        <v>1</v>
      </c>
      <c r="D12" s="15" t="str">
        <f t="shared" si="1"/>
        <v>RJ868I58FU90</v>
      </c>
      <c r="E12" s="16" t="s">
        <v>160</v>
      </c>
      <c r="F12" s="16">
        <v>5</v>
      </c>
      <c r="G12" s="17" t="s">
        <v>161</v>
      </c>
      <c r="H12" s="17">
        <v>2</v>
      </c>
      <c r="I12" s="17">
        <v>3</v>
      </c>
      <c r="J12" s="17">
        <v>0.024</v>
      </c>
      <c r="K12" s="17">
        <v>20220129</v>
      </c>
      <c r="L12" s="17">
        <v>20220202</v>
      </c>
      <c r="M12" s="14"/>
      <c r="N12" s="14"/>
      <c r="O12" s="14">
        <v>2</v>
      </c>
      <c r="P12" s="14">
        <v>3</v>
      </c>
      <c r="Q12" s="14">
        <f t="shared" si="0"/>
        <v>240</v>
      </c>
      <c r="R12" s="24" t="s">
        <v>147</v>
      </c>
      <c r="S12" s="14"/>
      <c r="T12" s="14"/>
      <c r="U12" s="14"/>
      <c r="V12" s="14"/>
      <c r="W12" s="14"/>
      <c r="X12" s="14"/>
      <c r="Y12" s="14"/>
      <c r="Z12" s="14"/>
      <c r="AA12" s="14"/>
    </row>
    <row r="13" hidden="1" customHeight="1" spans="1:27">
      <c r="A13" s="13">
        <f>MATCH(B13,'2021年11月-2022年3月旅行社组织国内游客在厦住宿补助'!C$5:C$39,0)</f>
        <v>10</v>
      </c>
      <c r="B13" s="14" t="s">
        <v>30</v>
      </c>
      <c r="C13" s="15">
        <f>COUNTIF(B$6:B13,B13)</f>
        <v>1</v>
      </c>
      <c r="D13" s="15" t="str">
        <f t="shared" si="1"/>
        <v>GD28JJN3ZN76</v>
      </c>
      <c r="E13" s="16" t="s">
        <v>162</v>
      </c>
      <c r="F13" s="16">
        <v>1</v>
      </c>
      <c r="G13" s="17" t="s">
        <v>163</v>
      </c>
      <c r="H13" s="17">
        <v>1</v>
      </c>
      <c r="I13" s="17">
        <v>3</v>
      </c>
      <c r="J13" s="17">
        <v>0.012</v>
      </c>
      <c r="K13" s="17">
        <v>20211031</v>
      </c>
      <c r="L13" s="17">
        <v>202111103</v>
      </c>
      <c r="M13" s="14" t="s">
        <v>164</v>
      </c>
      <c r="N13" s="14"/>
      <c r="O13" s="14">
        <v>1</v>
      </c>
      <c r="P13" s="14">
        <v>3</v>
      </c>
      <c r="Q13" s="14">
        <v>110</v>
      </c>
      <c r="R13" s="24" t="s">
        <v>147</v>
      </c>
      <c r="S13" s="14"/>
      <c r="T13" s="14"/>
      <c r="U13" s="14"/>
      <c r="V13" s="14"/>
      <c r="W13" s="14"/>
      <c r="X13" s="14"/>
      <c r="Y13" s="14"/>
      <c r="Z13" s="14"/>
      <c r="AA13" s="14"/>
    </row>
    <row r="14" hidden="1" customHeight="1" spans="1:27">
      <c r="A14" s="13">
        <f>MATCH(B14,'2021年11月-2022年3月旅行社组织国内游客在厦住宿补助'!C$5:C$39,0)</f>
        <v>10</v>
      </c>
      <c r="B14" s="14" t="s">
        <v>30</v>
      </c>
      <c r="C14" s="15">
        <f>COUNTIF(B$6:B14,B14)</f>
        <v>2</v>
      </c>
      <c r="D14" s="15" t="str">
        <f t="shared" si="1"/>
        <v/>
      </c>
      <c r="E14" s="16" t="s">
        <v>162</v>
      </c>
      <c r="F14" s="16">
        <v>8</v>
      </c>
      <c r="G14" s="17" t="s">
        <v>165</v>
      </c>
      <c r="H14" s="17">
        <v>4</v>
      </c>
      <c r="I14" s="17">
        <v>2</v>
      </c>
      <c r="J14" s="17">
        <v>0.028</v>
      </c>
      <c r="K14" s="17">
        <v>20211105</v>
      </c>
      <c r="L14" s="17">
        <v>20211107</v>
      </c>
      <c r="M14" s="14"/>
      <c r="N14" s="14"/>
      <c r="O14" s="14">
        <v>4</v>
      </c>
      <c r="P14" s="14">
        <v>2</v>
      </c>
      <c r="Q14" s="14">
        <f t="shared" si="0"/>
        <v>280</v>
      </c>
      <c r="R14" s="24" t="s">
        <v>147</v>
      </c>
      <c r="S14" s="14"/>
      <c r="T14" s="14"/>
      <c r="U14" s="14"/>
      <c r="V14" s="14"/>
      <c r="W14" s="14"/>
      <c r="X14" s="14"/>
      <c r="Y14" s="14"/>
      <c r="Z14" s="14"/>
      <c r="AA14" s="14"/>
    </row>
    <row r="15" hidden="1" customHeight="1" spans="1:27">
      <c r="A15" s="13">
        <f>MATCH(B15,'2021年11月-2022年3月旅行社组织国内游客在厦住宿补助'!C$5:C$39,0)</f>
        <v>10</v>
      </c>
      <c r="B15" s="14" t="s">
        <v>30</v>
      </c>
      <c r="C15" s="15">
        <f>COUNTIF(B$6:B15,B15)</f>
        <v>3</v>
      </c>
      <c r="D15" s="15" t="str">
        <f t="shared" si="1"/>
        <v>GD93IM9NT413</v>
      </c>
      <c r="E15" s="16" t="s">
        <v>166</v>
      </c>
      <c r="F15" s="16">
        <v>3</v>
      </c>
      <c r="G15" s="17" t="s">
        <v>167</v>
      </c>
      <c r="H15" s="17">
        <v>2</v>
      </c>
      <c r="I15" s="17">
        <v>2</v>
      </c>
      <c r="J15" s="17">
        <v>0.014</v>
      </c>
      <c r="K15" s="17">
        <v>20211205</v>
      </c>
      <c r="L15" s="17">
        <v>20211207</v>
      </c>
      <c r="M15" s="14"/>
      <c r="N15" s="14"/>
      <c r="O15" s="14">
        <v>2</v>
      </c>
      <c r="P15" s="14">
        <v>2</v>
      </c>
      <c r="Q15" s="14">
        <f t="shared" si="0"/>
        <v>140</v>
      </c>
      <c r="R15" s="24" t="s">
        <v>147</v>
      </c>
      <c r="S15" s="14"/>
      <c r="T15" s="14"/>
      <c r="U15" s="14"/>
      <c r="V15" s="14"/>
      <c r="W15" s="14"/>
      <c r="X15" s="14"/>
      <c r="Y15" s="14"/>
      <c r="Z15" s="14"/>
      <c r="AA15" s="14"/>
    </row>
    <row r="16" hidden="1" customHeight="1" spans="1:27">
      <c r="A16" s="13">
        <f>MATCH(B16,'2021年11月-2022年3月旅行社组织国内游客在厦住宿补助'!C$5:C$39,0)</f>
        <v>10</v>
      </c>
      <c r="B16" s="14" t="s">
        <v>30</v>
      </c>
      <c r="C16" s="15">
        <f>COUNTIF(B$6:B16,B16)</f>
        <v>4</v>
      </c>
      <c r="D16" s="15" t="str">
        <f t="shared" si="1"/>
        <v>GD53O6PMKY17</v>
      </c>
      <c r="E16" s="16" t="s">
        <v>168</v>
      </c>
      <c r="F16" s="16">
        <v>8</v>
      </c>
      <c r="G16" s="17" t="s">
        <v>165</v>
      </c>
      <c r="H16" s="17">
        <v>4</v>
      </c>
      <c r="I16" s="17">
        <v>2</v>
      </c>
      <c r="J16" s="17">
        <v>0.028</v>
      </c>
      <c r="K16" s="17">
        <v>20211205</v>
      </c>
      <c r="L16" s="17">
        <v>20211207</v>
      </c>
      <c r="M16" s="14"/>
      <c r="N16" s="14"/>
      <c r="O16" s="14">
        <v>4</v>
      </c>
      <c r="P16" s="14">
        <v>2</v>
      </c>
      <c r="Q16" s="14">
        <f t="shared" si="0"/>
        <v>280</v>
      </c>
      <c r="R16" s="24" t="s">
        <v>147</v>
      </c>
      <c r="S16" s="14"/>
      <c r="T16" s="14"/>
      <c r="U16" s="14"/>
      <c r="V16" s="14"/>
      <c r="W16" s="14"/>
      <c r="X16" s="14"/>
      <c r="Y16" s="14"/>
      <c r="Z16" s="14"/>
      <c r="AA16" s="14"/>
    </row>
    <row r="17" hidden="1" customHeight="1" spans="1:27">
      <c r="A17" s="13">
        <f>MATCH(B17,'2021年11月-2022年3月旅行社组织国内游客在厦住宿补助'!C$5:C$39,0)</f>
        <v>10</v>
      </c>
      <c r="B17" s="14" t="s">
        <v>30</v>
      </c>
      <c r="C17" s="15">
        <f>COUNTIF(B$6:B17,B17)</f>
        <v>5</v>
      </c>
      <c r="D17" s="15" t="str">
        <f t="shared" si="1"/>
        <v>GD564HFJTP51</v>
      </c>
      <c r="E17" s="16" t="s">
        <v>169</v>
      </c>
      <c r="F17" s="16">
        <v>12</v>
      </c>
      <c r="G17" s="17" t="s">
        <v>170</v>
      </c>
      <c r="H17" s="17">
        <v>11</v>
      </c>
      <c r="I17" s="17">
        <v>3</v>
      </c>
      <c r="J17" s="17">
        <v>0.122</v>
      </c>
      <c r="K17" s="17">
        <v>20211205</v>
      </c>
      <c r="L17" s="17">
        <v>20211207</v>
      </c>
      <c r="M17" s="14"/>
      <c r="N17" s="14"/>
      <c r="O17" s="14">
        <v>11</v>
      </c>
      <c r="P17" s="14">
        <v>3</v>
      </c>
      <c r="Q17" s="14">
        <v>1220</v>
      </c>
      <c r="R17" s="24" t="s">
        <v>147</v>
      </c>
      <c r="S17" s="14"/>
      <c r="T17" s="14"/>
      <c r="U17" s="14"/>
      <c r="V17" s="14"/>
      <c r="W17" s="14"/>
      <c r="X17" s="14"/>
      <c r="Y17" s="14"/>
      <c r="Z17" s="14"/>
      <c r="AA17" s="14"/>
    </row>
    <row r="18" hidden="1" customHeight="1" spans="1:27">
      <c r="A18" s="13">
        <f>MATCH(B18,'2021年11月-2022年3月旅行社组织国内游客在厦住宿补助'!C$5:C$39,0)</f>
        <v>10</v>
      </c>
      <c r="B18" s="14" t="s">
        <v>30</v>
      </c>
      <c r="C18" s="15">
        <f>COUNTIF(B$6:B18,B18)</f>
        <v>6</v>
      </c>
      <c r="D18" s="15" t="str">
        <f t="shared" si="1"/>
        <v>GD40COL5GV20</v>
      </c>
      <c r="E18" s="16" t="s">
        <v>171</v>
      </c>
      <c r="F18" s="16">
        <v>2</v>
      </c>
      <c r="G18" s="17" t="s">
        <v>172</v>
      </c>
      <c r="H18" s="17">
        <v>1</v>
      </c>
      <c r="I18" s="17">
        <v>2</v>
      </c>
      <c r="J18" s="17">
        <v>0.007</v>
      </c>
      <c r="K18" s="17">
        <v>20211223</v>
      </c>
      <c r="L18" s="17">
        <v>20211225</v>
      </c>
      <c r="M18" s="14"/>
      <c r="N18" s="14"/>
      <c r="O18" s="14">
        <v>1</v>
      </c>
      <c r="P18" s="14">
        <v>2</v>
      </c>
      <c r="Q18" s="14">
        <f t="shared" si="0"/>
        <v>70</v>
      </c>
      <c r="R18" s="24" t="s">
        <v>147</v>
      </c>
      <c r="S18" s="14"/>
      <c r="T18" s="14"/>
      <c r="U18" s="14"/>
      <c r="V18" s="14"/>
      <c r="W18" s="14"/>
      <c r="X18" s="14"/>
      <c r="Y18" s="14"/>
      <c r="Z18" s="14"/>
      <c r="AA18" s="14"/>
    </row>
    <row r="19" hidden="1" customHeight="1" spans="1:27">
      <c r="A19" s="13">
        <f>MATCH(B19,'2021年11月-2022年3月旅行社组织国内游客在厦住宿补助'!C$5:C$39,0)</f>
        <v>10</v>
      </c>
      <c r="B19" s="14" t="s">
        <v>30</v>
      </c>
      <c r="C19" s="15">
        <f>COUNTIF(B$6:B19,B19)</f>
        <v>7</v>
      </c>
      <c r="D19" s="15" t="str">
        <f t="shared" si="1"/>
        <v>GD60DY9JU736</v>
      </c>
      <c r="E19" s="16" t="s">
        <v>173</v>
      </c>
      <c r="F19" s="16">
        <v>17</v>
      </c>
      <c r="G19" s="17" t="s">
        <v>174</v>
      </c>
      <c r="H19" s="17">
        <v>11</v>
      </c>
      <c r="I19" s="17">
        <v>3</v>
      </c>
      <c r="J19" s="17">
        <v>0.082</v>
      </c>
      <c r="K19" s="17">
        <v>20220106</v>
      </c>
      <c r="L19" s="17">
        <v>20220109</v>
      </c>
      <c r="M19" s="14"/>
      <c r="N19" s="14"/>
      <c r="O19" s="14">
        <v>11</v>
      </c>
      <c r="P19" s="14">
        <v>3</v>
      </c>
      <c r="Q19" s="21">
        <v>820</v>
      </c>
      <c r="R19" s="24" t="s">
        <v>147</v>
      </c>
      <c r="S19" s="14"/>
      <c r="T19" s="14"/>
      <c r="U19" s="14"/>
      <c r="V19" s="14"/>
      <c r="W19" s="14"/>
      <c r="X19" s="14"/>
      <c r="Y19" s="14"/>
      <c r="Z19" s="14"/>
      <c r="AA19" s="14"/>
    </row>
    <row r="20" hidden="1" customHeight="1" spans="1:27">
      <c r="A20" s="13">
        <f>MATCH(B20,'2021年11月-2022年3月旅行社组织国内游客在厦住宿补助'!C$5:C$39,0)</f>
        <v>10</v>
      </c>
      <c r="B20" s="14" t="s">
        <v>30</v>
      </c>
      <c r="C20" s="15">
        <f>COUNTIF(B$6:B20,B20)</f>
        <v>8</v>
      </c>
      <c r="D20" s="15" t="str">
        <f t="shared" si="1"/>
        <v>GD18YCUVQA67</v>
      </c>
      <c r="E20" s="16" t="s">
        <v>175</v>
      </c>
      <c r="F20" s="16">
        <v>7</v>
      </c>
      <c r="G20" s="17" t="s">
        <v>176</v>
      </c>
      <c r="H20" s="17">
        <v>5</v>
      </c>
      <c r="I20" s="17">
        <v>3</v>
      </c>
      <c r="J20" s="17">
        <v>0.051</v>
      </c>
      <c r="K20" s="17">
        <v>20220108</v>
      </c>
      <c r="L20" s="17">
        <v>20220111</v>
      </c>
      <c r="M20" s="14"/>
      <c r="N20" s="14"/>
      <c r="O20" s="14">
        <v>5</v>
      </c>
      <c r="P20" s="14">
        <v>3</v>
      </c>
      <c r="Q20" s="21">
        <v>510</v>
      </c>
      <c r="R20" s="24" t="s">
        <v>147</v>
      </c>
      <c r="S20" s="14"/>
      <c r="T20" s="14"/>
      <c r="U20" s="14"/>
      <c r="V20" s="14"/>
      <c r="W20" s="14"/>
      <c r="X20" s="14"/>
      <c r="Y20" s="14"/>
      <c r="Z20" s="14"/>
      <c r="AA20" s="14"/>
    </row>
    <row r="21" hidden="1" customHeight="1" spans="1:27">
      <c r="A21" s="13">
        <f>MATCH(B21,'2021年11月-2022年3月旅行社组织国内游客在厦住宿补助'!C$5:C$39,0)</f>
        <v>10</v>
      </c>
      <c r="B21" s="14" t="s">
        <v>30</v>
      </c>
      <c r="C21" s="15">
        <f>COUNTIF(B$6:B21,B21)</f>
        <v>9</v>
      </c>
      <c r="D21" s="15" t="str">
        <f t="shared" si="1"/>
        <v>GD15GKGTV150</v>
      </c>
      <c r="E21" s="16" t="s">
        <v>177</v>
      </c>
      <c r="F21" s="16">
        <v>6</v>
      </c>
      <c r="G21" s="17" t="s">
        <v>176</v>
      </c>
      <c r="H21" s="17">
        <v>3</v>
      </c>
      <c r="I21" s="17">
        <v>3</v>
      </c>
      <c r="J21" s="17">
        <v>0.036</v>
      </c>
      <c r="K21" s="17">
        <v>20220129</v>
      </c>
      <c r="L21" s="17">
        <v>20220201</v>
      </c>
      <c r="M21" s="14"/>
      <c r="N21" s="14"/>
      <c r="O21" s="14">
        <v>3</v>
      </c>
      <c r="P21" s="14">
        <v>3</v>
      </c>
      <c r="Q21" s="21">
        <f t="shared" si="0"/>
        <v>360</v>
      </c>
      <c r="R21" s="24" t="s">
        <v>147</v>
      </c>
      <c r="S21" s="14"/>
      <c r="T21" s="14"/>
      <c r="U21" s="14"/>
      <c r="V21" s="14"/>
      <c r="W21" s="14"/>
      <c r="X21" s="14"/>
      <c r="Y21" s="14"/>
      <c r="Z21" s="14"/>
      <c r="AA21" s="14"/>
    </row>
    <row r="22" hidden="1" customHeight="1" spans="1:27">
      <c r="A22" s="13">
        <f>MATCH(B22,'2021年11月-2022年3月旅行社组织国内游客在厦住宿补助'!C$5:C$39,0)</f>
        <v>10</v>
      </c>
      <c r="B22" s="14" t="s">
        <v>30</v>
      </c>
      <c r="C22" s="15">
        <f>COUNTIF(B$6:B22,B22)</f>
        <v>10</v>
      </c>
      <c r="D22" s="15" t="str">
        <f t="shared" si="1"/>
        <v>GD604DWB7H13</v>
      </c>
      <c r="E22" s="16" t="s">
        <v>178</v>
      </c>
      <c r="F22" s="16">
        <v>3</v>
      </c>
      <c r="G22" s="17" t="s">
        <v>179</v>
      </c>
      <c r="H22" s="17">
        <v>2</v>
      </c>
      <c r="I22" s="17">
        <v>1</v>
      </c>
      <c r="J22" s="17">
        <v>0.006</v>
      </c>
      <c r="K22" s="17">
        <v>20220130</v>
      </c>
      <c r="L22" s="17">
        <v>20220131</v>
      </c>
      <c r="M22" s="14"/>
      <c r="N22" s="14"/>
      <c r="O22" s="14">
        <v>2</v>
      </c>
      <c r="P22" s="14">
        <v>1</v>
      </c>
      <c r="Q22" s="21">
        <f t="shared" si="0"/>
        <v>60</v>
      </c>
      <c r="R22" s="24" t="s">
        <v>147</v>
      </c>
      <c r="S22" s="14"/>
      <c r="T22" s="14"/>
      <c r="U22" s="14"/>
      <c r="V22" s="14"/>
      <c r="W22" s="14"/>
      <c r="X22" s="14"/>
      <c r="Y22" s="14"/>
      <c r="Z22" s="14"/>
      <c r="AA22" s="14"/>
    </row>
    <row r="23" hidden="1" customHeight="1" spans="1:27">
      <c r="A23" s="13">
        <f>MATCH(B23,'2021年11月-2022年3月旅行社组织国内游客在厦住宿补助'!C$5:C$39,0)</f>
        <v>10</v>
      </c>
      <c r="B23" s="14" t="s">
        <v>30</v>
      </c>
      <c r="C23" s="15">
        <f>COUNTIF(B$6:B23,B23)</f>
        <v>11</v>
      </c>
      <c r="D23" s="15" t="str">
        <f t="shared" si="1"/>
        <v>GD57R438S802</v>
      </c>
      <c r="E23" s="16" t="s">
        <v>180</v>
      </c>
      <c r="F23" s="16">
        <v>3</v>
      </c>
      <c r="G23" s="17" t="s">
        <v>176</v>
      </c>
      <c r="H23" s="17">
        <v>1</v>
      </c>
      <c r="I23" s="17">
        <v>3</v>
      </c>
      <c r="J23" s="17">
        <v>0.012</v>
      </c>
      <c r="K23" s="17">
        <v>20220202</v>
      </c>
      <c r="L23" s="17">
        <v>20220205</v>
      </c>
      <c r="M23" s="14"/>
      <c r="N23" s="14"/>
      <c r="O23" s="14">
        <v>1</v>
      </c>
      <c r="P23" s="14">
        <v>3</v>
      </c>
      <c r="Q23" s="21">
        <f t="shared" si="0"/>
        <v>120</v>
      </c>
      <c r="R23" s="24" t="s">
        <v>147</v>
      </c>
      <c r="S23" s="14"/>
      <c r="T23" s="14"/>
      <c r="U23" s="14"/>
      <c r="V23" s="14"/>
      <c r="W23" s="14"/>
      <c r="X23" s="14"/>
      <c r="Y23" s="14"/>
      <c r="Z23" s="14"/>
      <c r="AA23" s="14"/>
    </row>
    <row r="24" hidden="1" customHeight="1" spans="1:27">
      <c r="A24" s="13">
        <f>MATCH(B24,'2021年11月-2022年3月旅行社组织国内游客在厦住宿补助'!C$5:C$39,0)</f>
        <v>10</v>
      </c>
      <c r="B24" s="14" t="s">
        <v>30</v>
      </c>
      <c r="C24" s="15">
        <f>COUNTIF(B$6:B24,B24)</f>
        <v>12</v>
      </c>
      <c r="D24" s="15" t="str">
        <f t="shared" si="1"/>
        <v>GD86AACVGR05</v>
      </c>
      <c r="E24" s="16" t="s">
        <v>181</v>
      </c>
      <c r="F24" s="16">
        <v>2</v>
      </c>
      <c r="G24" s="17" t="s">
        <v>176</v>
      </c>
      <c r="H24" s="17">
        <v>1</v>
      </c>
      <c r="I24" s="17">
        <v>4</v>
      </c>
      <c r="J24" s="17">
        <v>0.012</v>
      </c>
      <c r="K24" s="17">
        <v>20220223</v>
      </c>
      <c r="L24" s="17">
        <v>20220227</v>
      </c>
      <c r="M24" s="14"/>
      <c r="N24" s="14"/>
      <c r="O24" s="14">
        <v>1</v>
      </c>
      <c r="P24" s="14">
        <v>4</v>
      </c>
      <c r="Q24" s="21">
        <f t="shared" si="0"/>
        <v>120</v>
      </c>
      <c r="R24" s="24" t="s">
        <v>147</v>
      </c>
      <c r="S24" s="14"/>
      <c r="T24" s="14"/>
      <c r="U24" s="14"/>
      <c r="V24" s="14"/>
      <c r="W24" s="14"/>
      <c r="X24" s="14"/>
      <c r="Y24" s="14"/>
      <c r="Z24" s="14"/>
      <c r="AA24" s="14"/>
    </row>
    <row r="25" hidden="1" customHeight="1" spans="1:27">
      <c r="A25" s="13">
        <f>MATCH(B25,'2021年11月-2022年3月旅行社组织国内游客在厦住宿补助'!C$5:C$39,0)</f>
        <v>10</v>
      </c>
      <c r="B25" s="14" t="s">
        <v>30</v>
      </c>
      <c r="C25" s="15">
        <f>COUNTIF(B$6:B25,B25)</f>
        <v>13</v>
      </c>
      <c r="D25" s="15" t="str">
        <f t="shared" si="1"/>
        <v>GD518FU0LX97</v>
      </c>
      <c r="E25" s="16" t="s">
        <v>182</v>
      </c>
      <c r="F25" s="16">
        <v>2</v>
      </c>
      <c r="G25" s="17" t="s">
        <v>183</v>
      </c>
      <c r="H25" s="17">
        <v>1</v>
      </c>
      <c r="I25" s="17">
        <v>4</v>
      </c>
      <c r="J25" s="17">
        <v>0.012</v>
      </c>
      <c r="K25" s="17">
        <v>20220220</v>
      </c>
      <c r="L25" s="17">
        <v>20220224</v>
      </c>
      <c r="M25" s="14"/>
      <c r="N25" s="14"/>
      <c r="O25" s="14">
        <v>1</v>
      </c>
      <c r="P25" s="14">
        <v>4</v>
      </c>
      <c r="Q25" s="21">
        <f t="shared" si="0"/>
        <v>120</v>
      </c>
      <c r="R25" s="24" t="s">
        <v>147</v>
      </c>
      <c r="S25" s="14"/>
      <c r="T25" s="14"/>
      <c r="U25" s="14"/>
      <c r="V25" s="14"/>
      <c r="W25" s="14"/>
      <c r="X25" s="14"/>
      <c r="Y25" s="14"/>
      <c r="Z25" s="14"/>
      <c r="AA25" s="14"/>
    </row>
    <row r="26" hidden="1" customHeight="1" spans="1:27">
      <c r="A26" s="13">
        <f>MATCH(B26,'2021年11月-2022年3月旅行社组织国内游客在厦住宿补助'!C$5:C$39,0)</f>
        <v>10</v>
      </c>
      <c r="B26" s="14" t="s">
        <v>30</v>
      </c>
      <c r="C26" s="15">
        <f>COUNTIF(B$6:B26,B26)</f>
        <v>14</v>
      </c>
      <c r="D26" s="15" t="str">
        <f t="shared" si="1"/>
        <v>GD737U1DCI03</v>
      </c>
      <c r="E26" s="16" t="s">
        <v>184</v>
      </c>
      <c r="F26" s="16">
        <v>2</v>
      </c>
      <c r="G26" s="17" t="s">
        <v>183</v>
      </c>
      <c r="H26" s="17">
        <v>1</v>
      </c>
      <c r="I26" s="17">
        <v>5</v>
      </c>
      <c r="J26" s="17">
        <v>0.012</v>
      </c>
      <c r="K26" s="17">
        <v>20220301</v>
      </c>
      <c r="L26" s="17">
        <v>20220306</v>
      </c>
      <c r="M26" s="14"/>
      <c r="N26" s="14"/>
      <c r="O26" s="14">
        <v>1</v>
      </c>
      <c r="P26" s="14">
        <v>5</v>
      </c>
      <c r="Q26" s="21">
        <f t="shared" si="0"/>
        <v>120</v>
      </c>
      <c r="R26" s="24" t="s">
        <v>147</v>
      </c>
      <c r="S26" s="14"/>
      <c r="T26" s="14"/>
      <c r="U26" s="14"/>
      <c r="V26" s="14"/>
      <c r="W26" s="14"/>
      <c r="X26" s="14"/>
      <c r="Y26" s="14"/>
      <c r="Z26" s="14"/>
      <c r="AA26" s="14"/>
    </row>
    <row r="27" hidden="1" customHeight="1" spans="1:27">
      <c r="A27" s="13">
        <f>MATCH(B27,'2021年11月-2022年3月旅行社组织国内游客在厦住宿补助'!C$5:C$39,0)</f>
        <v>10</v>
      </c>
      <c r="B27" s="14" t="s">
        <v>30</v>
      </c>
      <c r="C27" s="15">
        <f>COUNTIF(B$6:B27,B27)</f>
        <v>15</v>
      </c>
      <c r="D27" s="15" t="str">
        <f t="shared" si="1"/>
        <v>GD69LZ3C1572</v>
      </c>
      <c r="E27" s="16" t="s">
        <v>185</v>
      </c>
      <c r="F27" s="16">
        <v>2</v>
      </c>
      <c r="G27" s="17" t="s">
        <v>186</v>
      </c>
      <c r="H27" s="17">
        <v>2</v>
      </c>
      <c r="I27" s="17">
        <v>2</v>
      </c>
      <c r="J27" s="17">
        <v>0.014</v>
      </c>
      <c r="K27" s="17">
        <v>20220225</v>
      </c>
      <c r="L27" s="17">
        <v>20220227</v>
      </c>
      <c r="M27" s="14"/>
      <c r="N27" s="14"/>
      <c r="O27" s="14">
        <v>2</v>
      </c>
      <c r="P27" s="14">
        <v>2</v>
      </c>
      <c r="Q27" s="21">
        <f t="shared" si="0"/>
        <v>140</v>
      </c>
      <c r="R27" s="24" t="s">
        <v>147</v>
      </c>
      <c r="S27" s="14"/>
      <c r="T27" s="14"/>
      <c r="U27" s="14"/>
      <c r="V27" s="14"/>
      <c r="W27" s="14"/>
      <c r="X27" s="14"/>
      <c r="Y27" s="14"/>
      <c r="Z27" s="14"/>
      <c r="AA27" s="14"/>
    </row>
    <row r="28" hidden="1" customHeight="1" spans="1:27">
      <c r="A28" s="13">
        <f>MATCH(B28,'2021年11月-2022年3月旅行社组织国内游客在厦住宿补助'!C$5:C$39,0)</f>
        <v>10</v>
      </c>
      <c r="B28" s="14" t="s">
        <v>30</v>
      </c>
      <c r="C28" s="15">
        <f>COUNTIF(B$6:B28,B28)</f>
        <v>16</v>
      </c>
      <c r="D28" s="15" t="str">
        <f t="shared" si="1"/>
        <v>GD73VR022428</v>
      </c>
      <c r="E28" s="16" t="s">
        <v>187</v>
      </c>
      <c r="F28" s="16">
        <v>77</v>
      </c>
      <c r="G28" s="17" t="s">
        <v>188</v>
      </c>
      <c r="H28" s="17">
        <v>41</v>
      </c>
      <c r="I28" s="17">
        <v>4</v>
      </c>
      <c r="J28" s="17">
        <v>0.314</v>
      </c>
      <c r="K28" s="17">
        <v>20220228</v>
      </c>
      <c r="L28" s="17">
        <v>20220304</v>
      </c>
      <c r="M28" s="14"/>
      <c r="N28" s="14"/>
      <c r="O28" s="14">
        <v>41</v>
      </c>
      <c r="P28" s="14">
        <v>4</v>
      </c>
      <c r="Q28" s="21">
        <v>3140</v>
      </c>
      <c r="R28" s="24" t="s">
        <v>147</v>
      </c>
      <c r="S28" s="14"/>
      <c r="T28" s="14"/>
      <c r="U28" s="14"/>
      <c r="V28" s="14"/>
      <c r="W28" s="14"/>
      <c r="X28" s="14"/>
      <c r="Y28" s="14"/>
      <c r="Z28" s="14"/>
      <c r="AA28" s="14"/>
    </row>
    <row r="29" hidden="1" customHeight="1" spans="1:27">
      <c r="A29" s="13">
        <f>MATCH(B29,'2021年11月-2022年3月旅行社组织国内游客在厦住宿补助'!C$5:C$39,0)</f>
        <v>10</v>
      </c>
      <c r="B29" s="14" t="s">
        <v>30</v>
      </c>
      <c r="C29" s="15">
        <f>COUNTIF(B$6:B29,B29)</f>
        <v>17</v>
      </c>
      <c r="D29" s="15" t="str">
        <f t="shared" si="1"/>
        <v>GD76PRZILF14</v>
      </c>
      <c r="E29" s="16" t="s">
        <v>189</v>
      </c>
      <c r="F29" s="16">
        <v>5</v>
      </c>
      <c r="G29" s="17" t="s">
        <v>190</v>
      </c>
      <c r="H29" s="17">
        <v>3</v>
      </c>
      <c r="I29" s="17">
        <v>3</v>
      </c>
      <c r="J29" s="17">
        <v>0.026</v>
      </c>
      <c r="K29" s="17">
        <v>20220303</v>
      </c>
      <c r="L29" s="17">
        <v>20220306</v>
      </c>
      <c r="M29" s="14"/>
      <c r="N29" s="14"/>
      <c r="O29" s="14">
        <v>3</v>
      </c>
      <c r="P29" s="14">
        <v>3</v>
      </c>
      <c r="Q29" s="21">
        <v>260</v>
      </c>
      <c r="R29" s="24" t="s">
        <v>147</v>
      </c>
      <c r="S29" s="14"/>
      <c r="T29" s="14"/>
      <c r="U29" s="14"/>
      <c r="V29" s="14"/>
      <c r="W29" s="14"/>
      <c r="X29" s="14"/>
      <c r="Y29" s="14"/>
      <c r="Z29" s="14"/>
      <c r="AA29" s="14"/>
    </row>
    <row r="30" hidden="1" customHeight="1" spans="1:27">
      <c r="A30" s="13">
        <f>MATCH(B30,'2021年11月-2022年3月旅行社组织国内游客在厦住宿补助'!C$5:C$39,0)</f>
        <v>10</v>
      </c>
      <c r="B30" s="14" t="s">
        <v>30</v>
      </c>
      <c r="C30" s="15">
        <f>COUNTIF(B$6:B30,B30)</f>
        <v>18</v>
      </c>
      <c r="D30" s="15" t="str">
        <f t="shared" si="1"/>
        <v>GD96M650XZ45</v>
      </c>
      <c r="E30" s="16" t="s">
        <v>191</v>
      </c>
      <c r="F30" s="16">
        <v>4</v>
      </c>
      <c r="G30" s="17" t="s">
        <v>186</v>
      </c>
      <c r="H30" s="17">
        <v>2</v>
      </c>
      <c r="I30" s="17">
        <v>1</v>
      </c>
      <c r="J30" s="17">
        <v>0.012</v>
      </c>
      <c r="K30" s="17">
        <v>20220307</v>
      </c>
      <c r="L30" s="17">
        <v>20220308</v>
      </c>
      <c r="M30" s="14"/>
      <c r="N30" s="14"/>
      <c r="O30" s="14">
        <v>2</v>
      </c>
      <c r="P30" s="14">
        <v>1</v>
      </c>
      <c r="Q30" s="14">
        <f t="shared" si="0"/>
        <v>60</v>
      </c>
      <c r="R30" s="24" t="s">
        <v>147</v>
      </c>
      <c r="S30" s="14"/>
      <c r="T30" s="14"/>
      <c r="U30" s="14"/>
      <c r="V30" s="14"/>
      <c r="W30" s="14"/>
      <c r="X30" s="14"/>
      <c r="Y30" s="14"/>
      <c r="Z30" s="14"/>
      <c r="AA30" s="14"/>
    </row>
    <row r="31" hidden="1" customHeight="1" spans="1:27">
      <c r="A31" s="13">
        <f>MATCH(B31,'2021年11月-2022年3月旅行社组织国内游客在厦住宿补助'!C$5:C$39,0)</f>
        <v>10</v>
      </c>
      <c r="B31" s="14" t="s">
        <v>30</v>
      </c>
      <c r="C31" s="15">
        <f>COUNTIF(B$6:B31,B31)</f>
        <v>19</v>
      </c>
      <c r="D31" s="15" t="str">
        <f t="shared" si="1"/>
        <v>GD95U36PWR50</v>
      </c>
      <c r="E31" s="16" t="s">
        <v>192</v>
      </c>
      <c r="F31" s="16">
        <v>4</v>
      </c>
      <c r="G31" s="17" t="s">
        <v>176</v>
      </c>
      <c r="H31" s="17">
        <v>2</v>
      </c>
      <c r="I31" s="17">
        <v>4</v>
      </c>
      <c r="J31" s="17">
        <v>0.024</v>
      </c>
      <c r="K31" s="17">
        <v>20220308</v>
      </c>
      <c r="L31" s="17">
        <v>20220312</v>
      </c>
      <c r="M31" s="14"/>
      <c r="N31" s="14"/>
      <c r="O31" s="14">
        <v>2</v>
      </c>
      <c r="P31" s="14">
        <v>4</v>
      </c>
      <c r="Q31" s="14">
        <f t="shared" si="0"/>
        <v>240</v>
      </c>
      <c r="R31" s="24" t="s">
        <v>147</v>
      </c>
      <c r="S31" s="14"/>
      <c r="T31" s="14"/>
      <c r="U31" s="14"/>
      <c r="V31" s="14"/>
      <c r="W31" s="14"/>
      <c r="X31" s="14"/>
      <c r="Y31" s="14"/>
      <c r="Z31" s="14"/>
      <c r="AA31" s="14"/>
    </row>
    <row r="32" hidden="1" customHeight="1" spans="1:27">
      <c r="A32" s="13">
        <f>MATCH(B32,'2021年11月-2022年3月旅行社组织国内游客在厦住宿补助'!C$5:C$39,0)</f>
        <v>5</v>
      </c>
      <c r="B32" s="14" t="s">
        <v>40</v>
      </c>
      <c r="C32" s="15">
        <f>COUNTIF(B$6:B32,B32)</f>
        <v>1</v>
      </c>
      <c r="D32" s="15" t="str">
        <f t="shared" si="1"/>
        <v>GD46NAQL5C23</v>
      </c>
      <c r="E32" s="16" t="s">
        <v>193</v>
      </c>
      <c r="F32" s="16">
        <v>13</v>
      </c>
      <c r="G32" s="17" t="s">
        <v>194</v>
      </c>
      <c r="H32" s="17">
        <v>6</v>
      </c>
      <c r="I32" s="17">
        <v>3</v>
      </c>
      <c r="J32" s="17">
        <v>0.072</v>
      </c>
      <c r="K32" s="17">
        <v>20211030</v>
      </c>
      <c r="L32" s="17">
        <v>20211104</v>
      </c>
      <c r="M32" s="14" t="s">
        <v>164</v>
      </c>
      <c r="N32" s="14"/>
      <c r="O32" s="14">
        <v>6</v>
      </c>
      <c r="P32" s="14">
        <v>3</v>
      </c>
      <c r="Q32" s="14">
        <f t="shared" si="0"/>
        <v>720</v>
      </c>
      <c r="R32" s="24" t="s">
        <v>147</v>
      </c>
      <c r="S32" s="14"/>
      <c r="T32" s="14"/>
      <c r="U32" s="14"/>
      <c r="V32" s="14"/>
      <c r="W32" s="14"/>
      <c r="X32" s="14"/>
      <c r="Y32" s="14"/>
      <c r="Z32" s="14"/>
      <c r="AA32" s="14"/>
    </row>
    <row r="33" hidden="1" customHeight="1" spans="1:27">
      <c r="A33" s="13">
        <f>MATCH(B33,'2021年11月-2022年3月旅行社组织国内游客在厦住宿补助'!C$5:C$39,0)</f>
        <v>5</v>
      </c>
      <c r="B33" s="14" t="s">
        <v>40</v>
      </c>
      <c r="C33" s="15">
        <f>COUNTIF(B$6:B33,B33)</f>
        <v>2</v>
      </c>
      <c r="D33" s="15" t="str">
        <f t="shared" si="1"/>
        <v>GD891NX0FT82</v>
      </c>
      <c r="E33" s="16" t="s">
        <v>195</v>
      </c>
      <c r="F33" s="16">
        <v>38</v>
      </c>
      <c r="G33" s="17" t="s">
        <v>196</v>
      </c>
      <c r="H33" s="17">
        <v>20</v>
      </c>
      <c r="I33" s="17">
        <v>3</v>
      </c>
      <c r="J33" s="17">
        <v>0.24</v>
      </c>
      <c r="K33" s="17">
        <v>20211215</v>
      </c>
      <c r="L33" s="17">
        <v>20211219</v>
      </c>
      <c r="M33" s="14" t="s">
        <v>197</v>
      </c>
      <c r="N33" s="14"/>
      <c r="O33" s="14">
        <v>20</v>
      </c>
      <c r="P33" s="14">
        <v>3</v>
      </c>
      <c r="Q33" s="21">
        <f>18*70+2*120</f>
        <v>1500</v>
      </c>
      <c r="R33" s="24" t="s">
        <v>147</v>
      </c>
      <c r="S33" s="14"/>
      <c r="T33" s="14"/>
      <c r="U33" s="14"/>
      <c r="V33" s="14"/>
      <c r="W33" s="14"/>
      <c r="X33" s="14"/>
      <c r="Y33" s="14"/>
      <c r="Z33" s="14"/>
      <c r="AA33" s="14"/>
    </row>
    <row r="34" hidden="1" customHeight="1" spans="1:27">
      <c r="A34" s="13">
        <f>MATCH(B34,'2021年11月-2022年3月旅行社组织国内游客在厦住宿补助'!C$5:C$39,0)</f>
        <v>5</v>
      </c>
      <c r="B34" s="14" t="s">
        <v>40</v>
      </c>
      <c r="C34" s="15">
        <f>COUNTIF(B$6:B34,B34)</f>
        <v>3</v>
      </c>
      <c r="D34" s="15" t="str">
        <f t="shared" si="1"/>
        <v>GD25LJB7A837</v>
      </c>
      <c r="E34" s="16" t="s">
        <v>198</v>
      </c>
      <c r="F34" s="16">
        <v>61</v>
      </c>
      <c r="G34" s="17" t="s">
        <v>199</v>
      </c>
      <c r="H34" s="17">
        <v>27</v>
      </c>
      <c r="I34" s="17">
        <v>3</v>
      </c>
      <c r="J34" s="17">
        <v>0.324</v>
      </c>
      <c r="K34" s="17">
        <v>20211126</v>
      </c>
      <c r="L34" s="17">
        <v>20211202</v>
      </c>
      <c r="M34" s="14" t="s">
        <v>200</v>
      </c>
      <c r="N34" s="14"/>
      <c r="O34" s="14">
        <v>27</v>
      </c>
      <c r="P34" s="14">
        <v>3</v>
      </c>
      <c r="Q34" s="14">
        <f t="shared" si="0"/>
        <v>3240</v>
      </c>
      <c r="R34" s="24" t="s">
        <v>147</v>
      </c>
      <c r="S34" s="14"/>
      <c r="T34" s="14"/>
      <c r="U34" s="14"/>
      <c r="V34" s="14"/>
      <c r="W34" s="14"/>
      <c r="X34" s="14"/>
      <c r="Y34" s="14"/>
      <c r="Z34" s="14"/>
      <c r="AA34" s="14"/>
    </row>
    <row r="35" hidden="1" customHeight="1" spans="1:27">
      <c r="A35" s="13">
        <f>MATCH(B35,'2021年11月-2022年3月旅行社组织国内游客在厦住宿补助'!C$5:C$39,0)</f>
        <v>5</v>
      </c>
      <c r="B35" s="14" t="s">
        <v>40</v>
      </c>
      <c r="C35" s="15">
        <f>COUNTIF(B$6:B35,B35)</f>
        <v>4</v>
      </c>
      <c r="D35" s="15" t="str">
        <f t="shared" si="1"/>
        <v>GD76T1ZM2G60</v>
      </c>
      <c r="E35" s="16" t="s">
        <v>201</v>
      </c>
      <c r="F35" s="16">
        <v>23</v>
      </c>
      <c r="G35" s="17" t="s">
        <v>202</v>
      </c>
      <c r="H35" s="17">
        <v>12</v>
      </c>
      <c r="I35" s="17">
        <v>3</v>
      </c>
      <c r="J35" s="17">
        <v>0.144</v>
      </c>
      <c r="K35" s="17">
        <v>20211223</v>
      </c>
      <c r="L35" s="17">
        <v>20211226</v>
      </c>
      <c r="M35" s="14"/>
      <c r="N35" s="14"/>
      <c r="O35" s="14">
        <v>12</v>
      </c>
      <c r="P35" s="14">
        <v>3</v>
      </c>
      <c r="Q35" s="14">
        <f t="shared" si="0"/>
        <v>1440</v>
      </c>
      <c r="R35" s="24" t="s">
        <v>147</v>
      </c>
      <c r="S35" s="14"/>
      <c r="T35" s="14"/>
      <c r="U35" s="14"/>
      <c r="V35" s="14"/>
      <c r="W35" s="14"/>
      <c r="X35" s="14"/>
      <c r="Y35" s="14"/>
      <c r="Z35" s="14"/>
      <c r="AA35" s="14"/>
    </row>
    <row r="36" ht="17.4" hidden="1" customHeight="1" spans="1:27">
      <c r="A36" s="13">
        <f>MATCH(B36,'2021年11月-2022年3月旅行社组织国内游客在厦住宿补助'!C$5:C$39,0)</f>
        <v>5</v>
      </c>
      <c r="B36" s="14" t="s">
        <v>40</v>
      </c>
      <c r="C36" s="15">
        <f>COUNTIF(B$6:B36,B36)</f>
        <v>5</v>
      </c>
      <c r="D36" s="15" t="str">
        <f t="shared" si="1"/>
        <v>GD70R88ECY15</v>
      </c>
      <c r="E36" s="16" t="s">
        <v>203</v>
      </c>
      <c r="F36" s="16">
        <v>35</v>
      </c>
      <c r="G36" s="17" t="s">
        <v>202</v>
      </c>
      <c r="H36" s="17">
        <v>18</v>
      </c>
      <c r="I36" s="17">
        <v>3</v>
      </c>
      <c r="J36" s="17">
        <v>0.216</v>
      </c>
      <c r="K36" s="17">
        <v>20211228</v>
      </c>
      <c r="L36" s="17">
        <v>20211231</v>
      </c>
      <c r="M36" s="14"/>
      <c r="N36" s="14"/>
      <c r="O36" s="14">
        <v>18</v>
      </c>
      <c r="P36" s="14">
        <v>3</v>
      </c>
      <c r="Q36" s="14">
        <f t="shared" si="0"/>
        <v>2160</v>
      </c>
      <c r="R36" s="24" t="s">
        <v>147</v>
      </c>
      <c r="S36" s="14"/>
      <c r="T36" s="14"/>
      <c r="U36" s="14"/>
      <c r="V36" s="14"/>
      <c r="W36" s="14"/>
      <c r="X36" s="14"/>
      <c r="Y36" s="14"/>
      <c r="Z36" s="14"/>
      <c r="AA36" s="14"/>
    </row>
    <row r="37" hidden="1" customHeight="1" spans="1:27">
      <c r="A37" s="13">
        <f>MATCH(B37,'2021年11月-2022年3月旅行社组织国内游客在厦住宿补助'!C$5:C$39,0)</f>
        <v>5</v>
      </c>
      <c r="B37" s="14" t="s">
        <v>40</v>
      </c>
      <c r="C37" s="15">
        <f>COUNTIF(B$6:B37,B37)</f>
        <v>6</v>
      </c>
      <c r="D37" s="15" t="str">
        <f t="shared" si="1"/>
        <v>GD882LD9N826</v>
      </c>
      <c r="E37" s="16" t="s">
        <v>204</v>
      </c>
      <c r="F37" s="16">
        <v>16</v>
      </c>
      <c r="G37" s="17" t="s">
        <v>202</v>
      </c>
      <c r="H37" s="17">
        <v>8</v>
      </c>
      <c r="I37" s="17">
        <v>3</v>
      </c>
      <c r="J37" s="17">
        <v>0.096</v>
      </c>
      <c r="K37" s="17">
        <v>20211231</v>
      </c>
      <c r="L37" s="17">
        <v>20220104</v>
      </c>
      <c r="M37" s="14"/>
      <c r="N37" s="14"/>
      <c r="O37" s="14">
        <v>8</v>
      </c>
      <c r="P37" s="14">
        <v>3</v>
      </c>
      <c r="Q37" s="14">
        <f t="shared" si="0"/>
        <v>960</v>
      </c>
      <c r="R37" s="24" t="s">
        <v>147</v>
      </c>
      <c r="S37" s="14"/>
      <c r="T37" s="14"/>
      <c r="U37" s="14"/>
      <c r="V37" s="14"/>
      <c r="W37" s="14"/>
      <c r="X37" s="14"/>
      <c r="Y37" s="14"/>
      <c r="Z37" s="14"/>
      <c r="AA37" s="14"/>
    </row>
    <row r="38" hidden="1" customHeight="1" spans="1:27">
      <c r="A38" s="13">
        <f>MATCH(B38,'2021年11月-2022年3月旅行社组织国内游客在厦住宿补助'!C$5:C$39,0)</f>
        <v>5</v>
      </c>
      <c r="B38" s="14" t="s">
        <v>40</v>
      </c>
      <c r="C38" s="15">
        <f>COUNTIF(B$6:B38,B38)</f>
        <v>7</v>
      </c>
      <c r="D38" s="15" t="str">
        <f t="shared" si="1"/>
        <v>GD070Y9JH885</v>
      </c>
      <c r="E38" s="16" t="s">
        <v>205</v>
      </c>
      <c r="F38" s="16">
        <v>22</v>
      </c>
      <c r="G38" s="17" t="s">
        <v>206</v>
      </c>
      <c r="H38" s="17">
        <v>11</v>
      </c>
      <c r="I38" s="17">
        <v>3</v>
      </c>
      <c r="J38" s="17">
        <v>0.132</v>
      </c>
      <c r="K38" s="17">
        <v>20220105</v>
      </c>
      <c r="L38" s="17">
        <v>20220108</v>
      </c>
      <c r="M38" s="14"/>
      <c r="N38" s="14"/>
      <c r="O38" s="14">
        <v>11</v>
      </c>
      <c r="P38" s="14">
        <v>3</v>
      </c>
      <c r="Q38" s="14">
        <f t="shared" si="0"/>
        <v>1320</v>
      </c>
      <c r="R38" s="24" t="s">
        <v>147</v>
      </c>
      <c r="S38" s="14"/>
      <c r="T38" s="14"/>
      <c r="U38" s="14"/>
      <c r="V38" s="14"/>
      <c r="W38" s="14"/>
      <c r="X38" s="14"/>
      <c r="Y38" s="14"/>
      <c r="Z38" s="14"/>
      <c r="AA38" s="14"/>
    </row>
    <row r="39" hidden="1" customHeight="1" spans="1:27">
      <c r="A39" s="13">
        <f>MATCH(B39,'2021年11月-2022年3月旅行社组织国内游客在厦住宿补助'!C$5:C$39,0)</f>
        <v>5</v>
      </c>
      <c r="B39" s="14" t="s">
        <v>40</v>
      </c>
      <c r="C39" s="15">
        <f>COUNTIF(B$6:B39,B39)</f>
        <v>8</v>
      </c>
      <c r="D39" s="15" t="str">
        <f t="shared" si="1"/>
        <v>GD31Y3AUQT82</v>
      </c>
      <c r="E39" s="16" t="s">
        <v>207</v>
      </c>
      <c r="F39" s="16">
        <v>16</v>
      </c>
      <c r="G39" s="17" t="s">
        <v>208</v>
      </c>
      <c r="H39" s="17">
        <v>16</v>
      </c>
      <c r="I39" s="17">
        <v>3</v>
      </c>
      <c r="J39" s="17">
        <v>0.192</v>
      </c>
      <c r="K39" s="17">
        <v>20220113</v>
      </c>
      <c r="L39" s="17">
        <v>20220117</v>
      </c>
      <c r="M39" s="14"/>
      <c r="N39" s="14"/>
      <c r="O39" s="14">
        <v>16</v>
      </c>
      <c r="P39" s="14">
        <v>3</v>
      </c>
      <c r="Q39" s="14">
        <f t="shared" si="0"/>
        <v>1920</v>
      </c>
      <c r="R39" s="24" t="s">
        <v>147</v>
      </c>
      <c r="S39" s="14"/>
      <c r="T39" s="14"/>
      <c r="U39" s="14"/>
      <c r="V39" s="14"/>
      <c r="W39" s="14"/>
      <c r="X39" s="14"/>
      <c r="Y39" s="14"/>
      <c r="Z39" s="14"/>
      <c r="AA39" s="14"/>
    </row>
    <row r="40" hidden="1" customHeight="1" spans="1:27">
      <c r="A40" s="13">
        <f>MATCH(B40,'2021年11月-2022年3月旅行社组织国内游客在厦住宿补助'!C$5:C$39,0)</f>
        <v>5</v>
      </c>
      <c r="B40" s="14" t="s">
        <v>40</v>
      </c>
      <c r="C40" s="15">
        <f>COUNTIF(B$6:B40,B40)</f>
        <v>9</v>
      </c>
      <c r="D40" s="15" t="str">
        <f t="shared" si="1"/>
        <v>GD03IUT8YI64</v>
      </c>
      <c r="E40" s="16" t="s">
        <v>209</v>
      </c>
      <c r="F40" s="16">
        <v>53</v>
      </c>
      <c r="G40" s="17" t="s">
        <v>210</v>
      </c>
      <c r="H40" s="17">
        <v>27</v>
      </c>
      <c r="I40" s="17">
        <v>2</v>
      </c>
      <c r="J40" s="17">
        <v>0.189</v>
      </c>
      <c r="K40" s="17">
        <v>20220108</v>
      </c>
      <c r="L40" s="17">
        <v>20220111</v>
      </c>
      <c r="M40" s="14"/>
      <c r="N40" s="14"/>
      <c r="O40" s="14">
        <v>25</v>
      </c>
      <c r="P40" s="14">
        <v>2</v>
      </c>
      <c r="Q40" s="14">
        <f t="shared" si="0"/>
        <v>1750</v>
      </c>
      <c r="R40" s="24" t="s">
        <v>147</v>
      </c>
      <c r="S40" s="14"/>
      <c r="T40" s="14"/>
      <c r="U40" s="14"/>
      <c r="V40" s="14"/>
      <c r="W40" s="14"/>
      <c r="X40" s="14"/>
      <c r="Y40" s="14"/>
      <c r="Z40" s="14"/>
      <c r="AA40" s="14"/>
    </row>
    <row r="41" hidden="1" customHeight="1" spans="1:27">
      <c r="A41" s="13">
        <f>MATCH(B41,'2021年11月-2022年3月旅行社组织国内游客在厦住宿补助'!C$5:C$39,0)</f>
        <v>5</v>
      </c>
      <c r="B41" s="14" t="s">
        <v>40</v>
      </c>
      <c r="C41" s="15">
        <f>COUNTIF(B$6:B41,B41)</f>
        <v>10</v>
      </c>
      <c r="D41" s="15" t="str">
        <f t="shared" si="1"/>
        <v>GD33VKPLQ837</v>
      </c>
      <c r="E41" s="16" t="s">
        <v>211</v>
      </c>
      <c r="F41" s="16">
        <v>5</v>
      </c>
      <c r="G41" s="17" t="s">
        <v>212</v>
      </c>
      <c r="H41" s="17">
        <v>4</v>
      </c>
      <c r="I41" s="17">
        <v>2</v>
      </c>
      <c r="J41" s="17">
        <v>0.028</v>
      </c>
      <c r="K41" s="17">
        <v>20220123</v>
      </c>
      <c r="L41" s="17">
        <v>20220124</v>
      </c>
      <c r="M41" s="14"/>
      <c r="N41" s="14"/>
      <c r="O41" s="14">
        <v>4</v>
      </c>
      <c r="P41" s="14">
        <v>2</v>
      </c>
      <c r="Q41" s="14">
        <f t="shared" si="0"/>
        <v>280</v>
      </c>
      <c r="R41" s="24" t="s">
        <v>147</v>
      </c>
      <c r="S41" s="14"/>
      <c r="T41" s="14"/>
      <c r="U41" s="14"/>
      <c r="V41" s="14"/>
      <c r="W41" s="14"/>
      <c r="X41" s="14"/>
      <c r="Y41" s="14"/>
      <c r="Z41" s="14"/>
      <c r="AA41" s="14"/>
    </row>
    <row r="42" hidden="1" customHeight="1" spans="1:27">
      <c r="A42" s="13">
        <f>MATCH(B42,'2021年11月-2022年3月旅行社组织国内游客在厦住宿补助'!C$5:C$39,0)</f>
        <v>5</v>
      </c>
      <c r="B42" s="14" t="s">
        <v>40</v>
      </c>
      <c r="C42" s="15">
        <f>COUNTIF(B$6:B42,B42)</f>
        <v>11</v>
      </c>
      <c r="D42" s="15" t="str">
        <f t="shared" si="1"/>
        <v>GD336Z7ZZ595</v>
      </c>
      <c r="E42" s="16" t="s">
        <v>213</v>
      </c>
      <c r="F42" s="16">
        <v>4</v>
      </c>
      <c r="G42" s="17" t="s">
        <v>202</v>
      </c>
      <c r="H42" s="17">
        <v>2</v>
      </c>
      <c r="I42" s="17">
        <v>1</v>
      </c>
      <c r="J42" s="17">
        <v>0.006</v>
      </c>
      <c r="K42" s="17">
        <v>20220219</v>
      </c>
      <c r="L42" s="17">
        <v>20220220</v>
      </c>
      <c r="M42" s="14"/>
      <c r="N42" s="14"/>
      <c r="O42" s="14">
        <v>2</v>
      </c>
      <c r="P42" s="14">
        <v>1</v>
      </c>
      <c r="Q42" s="14">
        <f t="shared" si="0"/>
        <v>60</v>
      </c>
      <c r="R42" s="24" t="s">
        <v>147</v>
      </c>
      <c r="S42" s="14"/>
      <c r="T42" s="14"/>
      <c r="U42" s="14"/>
      <c r="V42" s="14"/>
      <c r="W42" s="14"/>
      <c r="X42" s="14"/>
      <c r="Y42" s="14"/>
      <c r="Z42" s="14"/>
      <c r="AA42" s="14"/>
    </row>
    <row r="43" hidden="1" customHeight="1" spans="1:27">
      <c r="A43" s="13">
        <f>MATCH(B43,'2021年11月-2022年3月旅行社组织国内游客在厦住宿补助'!C$5:C$39,0)</f>
        <v>5</v>
      </c>
      <c r="B43" s="14" t="s">
        <v>40</v>
      </c>
      <c r="C43" s="15">
        <f>COUNTIF(B$6:B43,B43)</f>
        <v>12</v>
      </c>
      <c r="D43" s="15" t="str">
        <f t="shared" si="1"/>
        <v>GD79ZWGV8S41</v>
      </c>
      <c r="E43" s="16" t="s">
        <v>214</v>
      </c>
      <c r="F43" s="16">
        <v>15</v>
      </c>
      <c r="G43" s="17" t="s">
        <v>194</v>
      </c>
      <c r="H43" s="17">
        <v>8</v>
      </c>
      <c r="I43" s="17">
        <v>3</v>
      </c>
      <c r="J43" s="17">
        <v>0.096</v>
      </c>
      <c r="K43" s="17">
        <v>20220224</v>
      </c>
      <c r="L43" s="17">
        <v>20220228</v>
      </c>
      <c r="M43" s="14"/>
      <c r="N43" s="14"/>
      <c r="O43" s="14">
        <v>8</v>
      </c>
      <c r="P43" s="14">
        <v>3</v>
      </c>
      <c r="Q43" s="14">
        <f t="shared" si="0"/>
        <v>960</v>
      </c>
      <c r="R43" s="24" t="s">
        <v>147</v>
      </c>
      <c r="S43" s="14"/>
      <c r="T43" s="14"/>
      <c r="U43" s="14"/>
      <c r="V43" s="14"/>
      <c r="W43" s="14"/>
      <c r="X43" s="14"/>
      <c r="Y43" s="14"/>
      <c r="Z43" s="14"/>
      <c r="AA43" s="14"/>
    </row>
    <row r="44" hidden="1" customHeight="1" spans="1:27">
      <c r="A44" s="13">
        <f>MATCH(B44,'2021年11月-2022年3月旅行社组织国内游客在厦住宿补助'!C$5:C$39,0)</f>
        <v>5</v>
      </c>
      <c r="B44" s="14" t="s">
        <v>40</v>
      </c>
      <c r="C44" s="15">
        <f>COUNTIF(B$6:B44,B44)</f>
        <v>13</v>
      </c>
      <c r="D44" s="15" t="str">
        <f t="shared" si="1"/>
        <v>GD6662OY6J41</v>
      </c>
      <c r="E44" s="16" t="s">
        <v>215</v>
      </c>
      <c r="F44" s="16">
        <v>3</v>
      </c>
      <c r="G44" s="17" t="s">
        <v>202</v>
      </c>
      <c r="H44" s="17">
        <v>2</v>
      </c>
      <c r="I44" s="17">
        <v>1</v>
      </c>
      <c r="J44" s="17">
        <v>0.006</v>
      </c>
      <c r="K44" s="17">
        <v>20220225</v>
      </c>
      <c r="L44" s="17">
        <v>20220226</v>
      </c>
      <c r="M44" s="14"/>
      <c r="N44" s="14"/>
      <c r="O44" s="14">
        <v>2</v>
      </c>
      <c r="P44" s="14">
        <v>1</v>
      </c>
      <c r="Q44" s="14">
        <f t="shared" si="0"/>
        <v>60</v>
      </c>
      <c r="R44" s="24" t="s">
        <v>147</v>
      </c>
      <c r="S44" s="14"/>
      <c r="T44" s="14"/>
      <c r="U44" s="14"/>
      <c r="V44" s="14"/>
      <c r="W44" s="14"/>
      <c r="X44" s="14"/>
      <c r="Y44" s="14"/>
      <c r="Z44" s="14"/>
      <c r="AA44" s="14"/>
    </row>
    <row r="45" hidden="1" customHeight="1" spans="1:27">
      <c r="A45" s="13">
        <f>MATCH(B45,'2021年11月-2022年3月旅行社组织国内游客在厦住宿补助'!C$5:C$39,0)</f>
        <v>5</v>
      </c>
      <c r="B45" s="14" t="s">
        <v>40</v>
      </c>
      <c r="C45" s="15">
        <f>COUNTIF(B$6:B45,B45)</f>
        <v>14</v>
      </c>
      <c r="D45" s="15" t="str">
        <f t="shared" si="1"/>
        <v>GD42ULRP3M23</v>
      </c>
      <c r="E45" s="16" t="s">
        <v>216</v>
      </c>
      <c r="F45" s="16">
        <v>4</v>
      </c>
      <c r="G45" s="17" t="s">
        <v>202</v>
      </c>
      <c r="H45" s="17">
        <v>2</v>
      </c>
      <c r="I45" s="17">
        <v>1</v>
      </c>
      <c r="J45" s="17">
        <v>0.006</v>
      </c>
      <c r="K45" s="17">
        <v>20220226</v>
      </c>
      <c r="L45" s="17">
        <v>20220227</v>
      </c>
      <c r="M45" s="14"/>
      <c r="N45" s="14"/>
      <c r="O45" s="14">
        <v>2</v>
      </c>
      <c r="P45" s="14">
        <v>1</v>
      </c>
      <c r="Q45" s="14">
        <f t="shared" si="0"/>
        <v>60</v>
      </c>
      <c r="R45" s="24" t="s">
        <v>147</v>
      </c>
      <c r="S45" s="14"/>
      <c r="T45" s="14"/>
      <c r="U45" s="14"/>
      <c r="V45" s="14"/>
      <c r="W45" s="14"/>
      <c r="X45" s="14"/>
      <c r="Y45" s="14"/>
      <c r="Z45" s="14"/>
      <c r="AA45" s="14"/>
    </row>
    <row r="46" hidden="1" customHeight="1" spans="1:27">
      <c r="A46" s="13">
        <f>MATCH(B46,'2021年11月-2022年3月旅行社组织国内游客在厦住宿补助'!C$5:C$39,0)</f>
        <v>5</v>
      </c>
      <c r="B46" s="14" t="s">
        <v>40</v>
      </c>
      <c r="C46" s="15">
        <f>COUNTIF(B$6:B46,B46)</f>
        <v>15</v>
      </c>
      <c r="D46" s="15" t="str">
        <f t="shared" si="1"/>
        <v>GD10USYT7Z04</v>
      </c>
      <c r="E46" s="16" t="s">
        <v>217</v>
      </c>
      <c r="F46" s="16">
        <v>8</v>
      </c>
      <c r="G46" s="17" t="s">
        <v>194</v>
      </c>
      <c r="H46" s="17">
        <v>4</v>
      </c>
      <c r="I46" s="17">
        <v>3</v>
      </c>
      <c r="J46" s="17">
        <v>0.048</v>
      </c>
      <c r="K46" s="17">
        <v>20220226</v>
      </c>
      <c r="L46" s="17">
        <v>20220301</v>
      </c>
      <c r="M46" s="14"/>
      <c r="N46" s="14"/>
      <c r="O46" s="14">
        <v>4</v>
      </c>
      <c r="P46" s="14">
        <v>3</v>
      </c>
      <c r="Q46" s="14">
        <f t="shared" si="0"/>
        <v>480</v>
      </c>
      <c r="R46" s="24" t="s">
        <v>147</v>
      </c>
      <c r="S46" s="14"/>
      <c r="T46" s="14"/>
      <c r="U46" s="14"/>
      <c r="V46" s="14"/>
      <c r="W46" s="14"/>
      <c r="X46" s="14"/>
      <c r="Y46" s="14"/>
      <c r="Z46" s="14"/>
      <c r="AA46" s="14"/>
    </row>
    <row r="47" hidden="1" customHeight="1" spans="1:27">
      <c r="A47" s="13">
        <f>MATCH(B47,'2021年11月-2022年3月旅行社组织国内游客在厦住宿补助'!C$5:C$39,0)</f>
        <v>5</v>
      </c>
      <c r="B47" s="14" t="s">
        <v>40</v>
      </c>
      <c r="C47" s="15">
        <f>COUNTIF(B$6:B47,B47)</f>
        <v>16</v>
      </c>
      <c r="D47" s="15" t="str">
        <f t="shared" si="1"/>
        <v>GD29B4KD7Q83</v>
      </c>
      <c r="E47" s="16" t="s">
        <v>218</v>
      </c>
      <c r="F47" s="16">
        <v>2</v>
      </c>
      <c r="G47" s="17" t="s">
        <v>219</v>
      </c>
      <c r="H47" s="17">
        <v>1</v>
      </c>
      <c r="I47" s="17">
        <v>3</v>
      </c>
      <c r="J47" s="17">
        <v>0.012</v>
      </c>
      <c r="K47" s="17">
        <v>20220301</v>
      </c>
      <c r="L47" s="17">
        <v>20220305</v>
      </c>
      <c r="M47" s="14"/>
      <c r="N47" s="14"/>
      <c r="O47" s="14">
        <v>1</v>
      </c>
      <c r="P47" s="14">
        <v>3</v>
      </c>
      <c r="Q47" s="14">
        <f t="shared" si="0"/>
        <v>120</v>
      </c>
      <c r="R47" s="24" t="s">
        <v>147</v>
      </c>
      <c r="S47" s="14"/>
      <c r="T47" s="14"/>
      <c r="U47" s="14"/>
      <c r="V47" s="14"/>
      <c r="W47" s="14"/>
      <c r="X47" s="14"/>
      <c r="Y47" s="14"/>
      <c r="Z47" s="14"/>
      <c r="AA47" s="14"/>
    </row>
    <row r="48" hidden="1" customHeight="1" spans="1:27">
      <c r="A48" s="13">
        <f>MATCH(B48,'2021年11月-2022年3月旅行社组织国内游客在厦住宿补助'!C$5:C$39,0)</f>
        <v>5</v>
      </c>
      <c r="B48" s="14" t="s">
        <v>40</v>
      </c>
      <c r="C48" s="15">
        <f>COUNTIF(B$6:B48,B48)</f>
        <v>17</v>
      </c>
      <c r="D48" s="15" t="str">
        <f t="shared" si="1"/>
        <v>GD27TMGM2O44</v>
      </c>
      <c r="E48" s="16" t="s">
        <v>220</v>
      </c>
      <c r="F48" s="16">
        <v>4</v>
      </c>
      <c r="G48" s="17" t="s">
        <v>221</v>
      </c>
      <c r="H48" s="17">
        <v>2</v>
      </c>
      <c r="I48" s="17">
        <v>3</v>
      </c>
      <c r="J48" s="17">
        <v>0.024</v>
      </c>
      <c r="K48" s="17">
        <v>20220219</v>
      </c>
      <c r="L48" s="17">
        <v>20220223</v>
      </c>
      <c r="M48" s="14"/>
      <c r="N48" s="14"/>
      <c r="O48" s="14">
        <v>2</v>
      </c>
      <c r="P48" s="14">
        <v>3</v>
      </c>
      <c r="Q48" s="14">
        <f t="shared" si="0"/>
        <v>240</v>
      </c>
      <c r="R48" s="24" t="s">
        <v>147</v>
      </c>
      <c r="S48" s="14"/>
      <c r="T48" s="14"/>
      <c r="U48" s="14"/>
      <c r="V48" s="14"/>
      <c r="W48" s="14"/>
      <c r="X48" s="14"/>
      <c r="Y48" s="14"/>
      <c r="Z48" s="14"/>
      <c r="AA48" s="14"/>
    </row>
    <row r="49" hidden="1" customHeight="1" spans="1:27">
      <c r="A49" s="13">
        <f>MATCH(B49,'2021年11月-2022年3月旅行社组织国内游客在厦住宿补助'!C$5:C$39,0)</f>
        <v>31</v>
      </c>
      <c r="B49" s="14" t="str">
        <f>[1]旅行社补助!B25</f>
        <v>福建超越未来国际旅行社有限公司</v>
      </c>
      <c r="C49" s="15">
        <f>COUNTIF(B$6:B49,B49)</f>
        <v>1</v>
      </c>
      <c r="D49" s="15" t="str">
        <f t="shared" si="1"/>
        <v>GD02EYUSML66</v>
      </c>
      <c r="E49" s="16" t="s">
        <v>222</v>
      </c>
      <c r="F49" s="16" t="s">
        <v>223</v>
      </c>
      <c r="G49" s="17" t="s">
        <v>224</v>
      </c>
      <c r="H49" s="17" t="s">
        <v>225</v>
      </c>
      <c r="I49" s="17" t="s">
        <v>226</v>
      </c>
      <c r="J49" s="17">
        <v>1080</v>
      </c>
      <c r="K49" s="17">
        <v>20211216</v>
      </c>
      <c r="L49" s="17">
        <v>20211221</v>
      </c>
      <c r="M49" s="21" t="s">
        <v>154</v>
      </c>
      <c r="N49" s="21"/>
      <c r="O49" s="21"/>
      <c r="P49" s="14"/>
      <c r="Q49" s="14">
        <f t="shared" si="0"/>
        <v>0</v>
      </c>
      <c r="R49" s="24" t="s">
        <v>155</v>
      </c>
      <c r="S49" s="14"/>
      <c r="T49" s="14"/>
      <c r="U49" s="14"/>
      <c r="V49" s="14"/>
      <c r="W49" s="14"/>
      <c r="X49" s="14"/>
      <c r="Y49" s="14"/>
      <c r="Z49" s="14"/>
      <c r="AA49" s="14"/>
    </row>
    <row r="50" hidden="1" customHeight="1" spans="1:27">
      <c r="A50" s="13">
        <f>MATCH(B50,'2021年11月-2022年3月旅行社组织国内游客在厦住宿补助'!C$5:C$39,0)</f>
        <v>12</v>
      </c>
      <c r="B50" s="14" t="s">
        <v>51</v>
      </c>
      <c r="C50" s="15">
        <f>COUNTIF(B$6:B50,B50)</f>
        <v>1</v>
      </c>
      <c r="D50" s="15" t="str">
        <f t="shared" si="1"/>
        <v>GD32XX63T251</v>
      </c>
      <c r="E50" s="16" t="s">
        <v>227</v>
      </c>
      <c r="F50" s="16">
        <v>8</v>
      </c>
      <c r="G50" s="17" t="s">
        <v>228</v>
      </c>
      <c r="H50" s="17">
        <v>1</v>
      </c>
      <c r="I50" s="17">
        <v>4</v>
      </c>
      <c r="J50" s="17">
        <v>0.012</v>
      </c>
      <c r="K50" s="17">
        <v>20211227</v>
      </c>
      <c r="L50" s="17">
        <v>20211231</v>
      </c>
      <c r="M50" s="14"/>
      <c r="N50" s="14"/>
      <c r="O50" s="14">
        <v>1</v>
      </c>
      <c r="P50" s="14">
        <v>4</v>
      </c>
      <c r="Q50" s="14">
        <f t="shared" si="0"/>
        <v>120</v>
      </c>
      <c r="R50" s="24" t="s">
        <v>147</v>
      </c>
      <c r="S50" s="14"/>
      <c r="T50" s="14"/>
      <c r="U50" s="14"/>
      <c r="V50" s="14"/>
      <c r="W50" s="14"/>
      <c r="X50" s="14"/>
      <c r="Y50" s="14"/>
      <c r="Z50" s="14"/>
      <c r="AA50" s="14"/>
    </row>
    <row r="51" hidden="1" customHeight="1" spans="1:27">
      <c r="A51" s="13">
        <f>MATCH(B51,'2021年11月-2022年3月旅行社组织国内游客在厦住宿补助'!C$5:C$39,0)</f>
        <v>12</v>
      </c>
      <c r="B51" s="14" t="s">
        <v>51</v>
      </c>
      <c r="C51" s="15">
        <f>COUNTIF(B$6:B51,B51)</f>
        <v>2</v>
      </c>
      <c r="D51" s="15" t="str">
        <f t="shared" si="1"/>
        <v/>
      </c>
      <c r="E51" s="16" t="s">
        <v>227</v>
      </c>
      <c r="F51" s="16">
        <v>8</v>
      </c>
      <c r="G51" s="17" t="s">
        <v>228</v>
      </c>
      <c r="H51" s="17">
        <v>1</v>
      </c>
      <c r="I51" s="17">
        <v>4</v>
      </c>
      <c r="J51" s="17">
        <v>0.012</v>
      </c>
      <c r="K51" s="17">
        <v>20211227</v>
      </c>
      <c r="L51" s="17">
        <v>20211231</v>
      </c>
      <c r="M51" s="14"/>
      <c r="N51" s="14"/>
      <c r="O51" s="14">
        <v>1</v>
      </c>
      <c r="P51" s="14">
        <v>4</v>
      </c>
      <c r="Q51" s="14">
        <f t="shared" si="0"/>
        <v>120</v>
      </c>
      <c r="R51" s="24" t="s">
        <v>147</v>
      </c>
      <c r="S51" s="14"/>
      <c r="T51" s="14"/>
      <c r="U51" s="14"/>
      <c r="V51" s="14"/>
      <c r="W51" s="14"/>
      <c r="X51" s="14"/>
      <c r="Y51" s="14"/>
      <c r="Z51" s="14"/>
      <c r="AA51" s="14"/>
    </row>
    <row r="52" hidden="1" customHeight="1" spans="1:27">
      <c r="A52" s="13">
        <f>MATCH(B52,'2021年11月-2022年3月旅行社组织国内游客在厦住宿补助'!C$5:C$39,0)</f>
        <v>12</v>
      </c>
      <c r="B52" s="14" t="s">
        <v>51</v>
      </c>
      <c r="C52" s="15">
        <f>COUNTIF(B$6:B52,B52)</f>
        <v>3</v>
      </c>
      <c r="D52" s="15" t="str">
        <f t="shared" si="1"/>
        <v/>
      </c>
      <c r="E52" s="16" t="s">
        <v>227</v>
      </c>
      <c r="F52" s="16">
        <v>8</v>
      </c>
      <c r="G52" s="17" t="s">
        <v>229</v>
      </c>
      <c r="H52" s="17">
        <v>2</v>
      </c>
      <c r="I52" s="17">
        <v>1</v>
      </c>
      <c r="J52" s="17">
        <v>0.006</v>
      </c>
      <c r="K52" s="17"/>
      <c r="L52" s="17"/>
      <c r="M52" s="14"/>
      <c r="N52" s="14"/>
      <c r="O52" s="14">
        <v>2</v>
      </c>
      <c r="P52" s="14">
        <v>1</v>
      </c>
      <c r="Q52" s="14">
        <f t="shared" si="0"/>
        <v>60</v>
      </c>
      <c r="R52" s="24" t="s">
        <v>147</v>
      </c>
      <c r="S52" s="14"/>
      <c r="T52" s="14"/>
      <c r="U52" s="14"/>
      <c r="V52" s="14"/>
      <c r="W52" s="14"/>
      <c r="X52" s="14"/>
      <c r="Y52" s="14"/>
      <c r="Z52" s="14"/>
      <c r="AA52" s="14"/>
    </row>
    <row r="53" hidden="1" customHeight="1" spans="1:27">
      <c r="A53" s="13">
        <f>MATCH(B53,'2021年11月-2022年3月旅行社组织国内游客在厦住宿补助'!C$5:C$39,0)</f>
        <v>12</v>
      </c>
      <c r="B53" s="14" t="s">
        <v>51</v>
      </c>
      <c r="C53" s="15">
        <f>COUNTIF(B$6:B53,B53)</f>
        <v>4</v>
      </c>
      <c r="D53" s="15" t="str">
        <f t="shared" si="1"/>
        <v>GD41XQ5YLE95</v>
      </c>
      <c r="E53" s="16" t="s">
        <v>230</v>
      </c>
      <c r="F53" s="16">
        <v>3</v>
      </c>
      <c r="G53" s="17" t="s">
        <v>228</v>
      </c>
      <c r="H53" s="17">
        <v>1</v>
      </c>
      <c r="I53" s="17">
        <v>4</v>
      </c>
      <c r="J53" s="17">
        <v>0.012</v>
      </c>
      <c r="K53" s="17">
        <v>20220105</v>
      </c>
      <c r="L53" s="17">
        <v>20220109</v>
      </c>
      <c r="M53" s="14"/>
      <c r="N53" s="14"/>
      <c r="O53" s="14">
        <v>1</v>
      </c>
      <c r="P53" s="14">
        <v>4</v>
      </c>
      <c r="Q53" s="14">
        <f t="shared" si="0"/>
        <v>120</v>
      </c>
      <c r="R53" s="24" t="s">
        <v>147</v>
      </c>
      <c r="S53" s="14"/>
      <c r="T53" s="14"/>
      <c r="U53" s="14"/>
      <c r="V53" s="14"/>
      <c r="W53" s="14"/>
      <c r="X53" s="14"/>
      <c r="Y53" s="14"/>
      <c r="Z53" s="14"/>
      <c r="AA53" s="14"/>
    </row>
    <row r="54" hidden="1" customHeight="1" spans="1:27">
      <c r="A54" s="13">
        <f>MATCH(B54,'2021年11月-2022年3月旅行社组织国内游客在厦住宿补助'!C$5:C$39,0)</f>
        <v>12</v>
      </c>
      <c r="B54" s="14" t="s">
        <v>51</v>
      </c>
      <c r="C54" s="15">
        <f>COUNTIF(B$6:B54,B54)</f>
        <v>5</v>
      </c>
      <c r="D54" s="15" t="str">
        <f t="shared" si="1"/>
        <v/>
      </c>
      <c r="E54" s="16" t="s">
        <v>230</v>
      </c>
      <c r="F54" s="16">
        <v>3</v>
      </c>
      <c r="G54" s="17" t="s">
        <v>229</v>
      </c>
      <c r="H54" s="17">
        <v>1</v>
      </c>
      <c r="I54" s="17">
        <v>1</v>
      </c>
      <c r="J54" s="17">
        <v>0.003</v>
      </c>
      <c r="K54" s="17"/>
      <c r="L54" s="17"/>
      <c r="M54" s="14"/>
      <c r="N54" s="14"/>
      <c r="O54" s="14">
        <v>1</v>
      </c>
      <c r="P54" s="14">
        <v>1</v>
      </c>
      <c r="Q54" s="14">
        <f t="shared" si="0"/>
        <v>30</v>
      </c>
      <c r="R54" s="24" t="s">
        <v>147</v>
      </c>
      <c r="S54" s="14"/>
      <c r="T54" s="14"/>
      <c r="U54" s="14"/>
      <c r="V54" s="14"/>
      <c r="W54" s="14"/>
      <c r="X54" s="14"/>
      <c r="Y54" s="14"/>
      <c r="Z54" s="14"/>
      <c r="AA54" s="14"/>
    </row>
    <row r="55" hidden="1" customHeight="1" spans="1:27">
      <c r="A55" s="13">
        <f>MATCH(B55,'2021年11月-2022年3月旅行社组织国内游客在厦住宿补助'!C$5:C$39,0)</f>
        <v>12</v>
      </c>
      <c r="B55" s="14" t="s">
        <v>51</v>
      </c>
      <c r="C55" s="15">
        <f>COUNTIF(B$6:B55,B55)</f>
        <v>6</v>
      </c>
      <c r="D55" s="15" t="str">
        <f t="shared" si="1"/>
        <v>GD07KRY35O05</v>
      </c>
      <c r="E55" s="16" t="s">
        <v>231</v>
      </c>
      <c r="F55" s="16">
        <v>6</v>
      </c>
      <c r="G55" s="17" t="s">
        <v>228</v>
      </c>
      <c r="H55" s="17">
        <v>1</v>
      </c>
      <c r="I55" s="17">
        <v>4</v>
      </c>
      <c r="J55" s="17">
        <v>0.012</v>
      </c>
      <c r="K55" s="17">
        <v>20220207</v>
      </c>
      <c r="L55" s="17">
        <v>20220211</v>
      </c>
      <c r="M55" s="14"/>
      <c r="N55" s="14"/>
      <c r="O55" s="14">
        <v>1</v>
      </c>
      <c r="P55" s="14">
        <v>4</v>
      </c>
      <c r="Q55" s="14">
        <f t="shared" si="0"/>
        <v>120</v>
      </c>
      <c r="R55" s="24" t="s">
        <v>147</v>
      </c>
      <c r="S55" s="14"/>
      <c r="T55" s="14"/>
      <c r="U55" s="14"/>
      <c r="V55" s="14"/>
      <c r="W55" s="14"/>
      <c r="X55" s="14"/>
      <c r="Y55" s="14"/>
      <c r="Z55" s="14"/>
      <c r="AA55" s="14"/>
    </row>
    <row r="56" hidden="1" customHeight="1" spans="1:27">
      <c r="A56" s="13">
        <f>MATCH(B56,'2021年11月-2022年3月旅行社组织国内游客在厦住宿补助'!C$5:C$39,0)</f>
        <v>12</v>
      </c>
      <c r="B56" s="14" t="s">
        <v>51</v>
      </c>
      <c r="C56" s="15">
        <f>COUNTIF(B$6:B56,B56)</f>
        <v>7</v>
      </c>
      <c r="D56" s="15" t="str">
        <f t="shared" si="1"/>
        <v/>
      </c>
      <c r="E56" s="16" t="s">
        <v>231</v>
      </c>
      <c r="F56" s="16">
        <v>6</v>
      </c>
      <c r="G56" s="17" t="s">
        <v>232</v>
      </c>
      <c r="H56" s="17">
        <v>2</v>
      </c>
      <c r="I56" s="17">
        <v>2</v>
      </c>
      <c r="J56" s="17">
        <v>0.014</v>
      </c>
      <c r="K56" s="17">
        <v>20220207</v>
      </c>
      <c r="L56" s="17">
        <v>20220209</v>
      </c>
      <c r="M56" s="14"/>
      <c r="N56" s="14"/>
      <c r="O56" s="14">
        <v>2</v>
      </c>
      <c r="P56" s="14">
        <v>2</v>
      </c>
      <c r="Q56" s="14">
        <f t="shared" si="0"/>
        <v>140</v>
      </c>
      <c r="R56" s="24" t="s">
        <v>147</v>
      </c>
      <c r="S56" s="14"/>
      <c r="T56" s="14"/>
      <c r="U56" s="14"/>
      <c r="V56" s="14"/>
      <c r="W56" s="14"/>
      <c r="X56" s="14"/>
      <c r="Y56" s="14"/>
      <c r="Z56" s="14"/>
      <c r="AA56" s="14"/>
    </row>
    <row r="57" hidden="1" customHeight="1" spans="1:27">
      <c r="A57" s="13">
        <f>MATCH(B57,'2021年11月-2022年3月旅行社组织国内游客在厦住宿补助'!C$5:C$39,0)</f>
        <v>12</v>
      </c>
      <c r="B57" s="14" t="s">
        <v>51</v>
      </c>
      <c r="C57" s="15">
        <f>COUNTIF(B$6:B57,B57)</f>
        <v>8</v>
      </c>
      <c r="D57" s="15" t="str">
        <f t="shared" si="1"/>
        <v/>
      </c>
      <c r="E57" s="16" t="s">
        <v>231</v>
      </c>
      <c r="F57" s="16">
        <v>6</v>
      </c>
      <c r="G57" s="17" t="s">
        <v>232</v>
      </c>
      <c r="H57" s="17">
        <v>2</v>
      </c>
      <c r="I57" s="17">
        <v>1</v>
      </c>
      <c r="J57" s="17">
        <v>0.006</v>
      </c>
      <c r="K57" s="17">
        <v>20220210</v>
      </c>
      <c r="L57" s="17">
        <v>20220211</v>
      </c>
      <c r="M57" s="14"/>
      <c r="N57" s="14"/>
      <c r="O57" s="14">
        <v>2</v>
      </c>
      <c r="P57" s="14">
        <v>1</v>
      </c>
      <c r="Q57" s="26">
        <v>100</v>
      </c>
      <c r="R57" s="24" t="s">
        <v>147</v>
      </c>
      <c r="S57" s="14"/>
      <c r="T57" s="14"/>
      <c r="U57" s="14"/>
      <c r="V57" s="14"/>
      <c r="W57" s="14"/>
      <c r="X57" s="14"/>
      <c r="Y57" s="14"/>
      <c r="Z57" s="14"/>
      <c r="AA57" s="14"/>
    </row>
    <row r="58" hidden="1" customHeight="1" spans="1:27">
      <c r="A58" s="13">
        <f>MATCH(B58,'2021年11月-2022年3月旅行社组织国内游客在厦住宿补助'!C$5:C$39,0)</f>
        <v>12</v>
      </c>
      <c r="B58" s="14" t="s">
        <v>51</v>
      </c>
      <c r="C58" s="15">
        <f>COUNTIF(B$6:B58,B58)</f>
        <v>9</v>
      </c>
      <c r="D58" s="15" t="str">
        <f t="shared" si="1"/>
        <v/>
      </c>
      <c r="E58" s="16" t="s">
        <v>231</v>
      </c>
      <c r="F58" s="16">
        <v>6</v>
      </c>
      <c r="G58" s="17" t="s">
        <v>229</v>
      </c>
      <c r="H58" s="17">
        <v>1</v>
      </c>
      <c r="I58" s="17">
        <v>1</v>
      </c>
      <c r="J58" s="17">
        <v>0.003</v>
      </c>
      <c r="K58" s="17"/>
      <c r="L58" s="17"/>
      <c r="M58" s="14" t="s">
        <v>233</v>
      </c>
      <c r="N58" s="14"/>
      <c r="O58" s="14">
        <v>1</v>
      </c>
      <c r="P58" s="14">
        <v>1</v>
      </c>
      <c r="Q58" s="14">
        <f t="shared" si="0"/>
        <v>0</v>
      </c>
      <c r="R58" s="24" t="s">
        <v>155</v>
      </c>
      <c r="S58" s="14"/>
      <c r="T58" s="14"/>
      <c r="U58" s="14"/>
      <c r="V58" s="14"/>
      <c r="W58" s="14"/>
      <c r="X58" s="14"/>
      <c r="Y58" s="14"/>
      <c r="Z58" s="14"/>
      <c r="AA58" s="14"/>
    </row>
    <row r="59" hidden="1" customHeight="1" spans="1:27">
      <c r="A59" s="13">
        <f>MATCH(B59,'2021年11月-2022年3月旅行社组织国内游客在厦住宿补助'!C$5:C$39,0)</f>
        <v>12</v>
      </c>
      <c r="B59" s="14" t="s">
        <v>51</v>
      </c>
      <c r="C59" s="15">
        <f>COUNTIF(B$6:B59,B59)</f>
        <v>10</v>
      </c>
      <c r="D59" s="15" t="str">
        <f t="shared" si="1"/>
        <v>GD92VKSHYC02</v>
      </c>
      <c r="E59" s="16" t="s">
        <v>234</v>
      </c>
      <c r="F59" s="16">
        <v>3</v>
      </c>
      <c r="G59" s="17" t="s">
        <v>229</v>
      </c>
      <c r="H59" s="17">
        <v>1</v>
      </c>
      <c r="I59" s="17">
        <v>4</v>
      </c>
      <c r="J59" s="17">
        <v>0.012</v>
      </c>
      <c r="K59" s="17"/>
      <c r="L59" s="17"/>
      <c r="M59" s="14"/>
      <c r="N59" s="14"/>
      <c r="O59" s="14">
        <v>1</v>
      </c>
      <c r="P59" s="14">
        <v>4</v>
      </c>
      <c r="Q59" s="14">
        <f t="shared" si="0"/>
        <v>120</v>
      </c>
      <c r="R59" s="24" t="s">
        <v>147</v>
      </c>
      <c r="S59" s="14"/>
      <c r="T59" s="14"/>
      <c r="U59" s="14"/>
      <c r="V59" s="14"/>
      <c r="W59" s="14"/>
      <c r="X59" s="14"/>
      <c r="Y59" s="14"/>
      <c r="Z59" s="14"/>
      <c r="AA59" s="14"/>
    </row>
    <row r="60" hidden="1" customHeight="1" spans="1:27">
      <c r="A60" s="13">
        <f>MATCH(B60,'2021年11月-2022年3月旅行社组织国内游客在厦住宿补助'!C$5:C$39,0)</f>
        <v>12</v>
      </c>
      <c r="B60" s="14" t="s">
        <v>51</v>
      </c>
      <c r="C60" s="15">
        <f>COUNTIF(B$6:B60,B60)</f>
        <v>11</v>
      </c>
      <c r="D60" s="15" t="str">
        <f t="shared" si="1"/>
        <v/>
      </c>
      <c r="E60" s="16" t="s">
        <v>234</v>
      </c>
      <c r="F60" s="16">
        <v>3</v>
      </c>
      <c r="G60" s="17" t="s">
        <v>228</v>
      </c>
      <c r="H60" s="17">
        <v>1</v>
      </c>
      <c r="I60" s="17">
        <v>4</v>
      </c>
      <c r="J60" s="17">
        <v>0.012</v>
      </c>
      <c r="K60" s="17">
        <v>20220219</v>
      </c>
      <c r="L60" s="17">
        <v>20220223</v>
      </c>
      <c r="M60" s="14"/>
      <c r="N60" s="14"/>
      <c r="O60" s="14">
        <v>1</v>
      </c>
      <c r="P60" s="14">
        <v>4</v>
      </c>
      <c r="Q60" s="14">
        <f t="shared" si="0"/>
        <v>120</v>
      </c>
      <c r="R60" s="24" t="s">
        <v>147</v>
      </c>
      <c r="S60" s="14"/>
      <c r="T60" s="14"/>
      <c r="U60" s="14"/>
      <c r="V60" s="14"/>
      <c r="W60" s="14"/>
      <c r="X60" s="14"/>
      <c r="Y60" s="14"/>
      <c r="Z60" s="14"/>
      <c r="AA60" s="14"/>
    </row>
    <row r="61" hidden="1" customHeight="1" spans="1:27">
      <c r="A61" s="13">
        <f>MATCH(B61,'2021年11月-2022年3月旅行社组织国内游客在厦住宿补助'!C$5:C$39,0)</f>
        <v>12</v>
      </c>
      <c r="B61" s="14" t="s">
        <v>51</v>
      </c>
      <c r="C61" s="15">
        <f>COUNTIF(B$6:B61,B61)</f>
        <v>12</v>
      </c>
      <c r="D61" s="15" t="str">
        <f t="shared" si="1"/>
        <v>GD77X0F7HD70</v>
      </c>
      <c r="E61" s="16" t="s">
        <v>235</v>
      </c>
      <c r="F61" s="16">
        <v>2</v>
      </c>
      <c r="G61" s="17" t="s">
        <v>228</v>
      </c>
      <c r="H61" s="17">
        <v>1</v>
      </c>
      <c r="I61" s="17">
        <v>4</v>
      </c>
      <c r="J61" s="17">
        <v>0.012</v>
      </c>
      <c r="K61" s="17">
        <v>20220310</v>
      </c>
      <c r="L61" s="17">
        <v>20220314</v>
      </c>
      <c r="M61" s="14"/>
      <c r="N61" s="14"/>
      <c r="O61" s="14">
        <v>1</v>
      </c>
      <c r="P61" s="14">
        <v>4</v>
      </c>
      <c r="Q61" s="14">
        <f t="shared" si="0"/>
        <v>120</v>
      </c>
      <c r="R61" s="24" t="s">
        <v>147</v>
      </c>
      <c r="S61" s="14"/>
      <c r="T61" s="14"/>
      <c r="U61" s="14"/>
      <c r="V61" s="14"/>
      <c r="W61" s="14"/>
      <c r="X61" s="14"/>
      <c r="Y61" s="14"/>
      <c r="Z61" s="14"/>
      <c r="AA61" s="14"/>
    </row>
    <row r="62" hidden="1" customHeight="1" spans="1:27">
      <c r="A62" s="13">
        <f>MATCH(B62,'2021年11月-2022年3月旅行社组织国内游客在厦住宿补助'!C$5:C$39,0)</f>
        <v>12</v>
      </c>
      <c r="B62" s="14" t="s">
        <v>51</v>
      </c>
      <c r="C62" s="15">
        <f>COUNTIF(B$6:B62,B62)</f>
        <v>13</v>
      </c>
      <c r="D62" s="15" t="str">
        <f t="shared" si="1"/>
        <v>GD252XU6MI60</v>
      </c>
      <c r="E62" s="16" t="s">
        <v>236</v>
      </c>
      <c r="F62" s="16">
        <v>4</v>
      </c>
      <c r="G62" s="17" t="s">
        <v>237</v>
      </c>
      <c r="H62" s="17">
        <v>1</v>
      </c>
      <c r="I62" s="17">
        <v>3</v>
      </c>
      <c r="J62" s="17">
        <v>0.012</v>
      </c>
      <c r="K62" s="17"/>
      <c r="L62" s="17"/>
      <c r="M62" s="14" t="s">
        <v>238</v>
      </c>
      <c r="N62" s="14"/>
      <c r="O62" s="14">
        <v>1</v>
      </c>
      <c r="P62" s="14">
        <v>3</v>
      </c>
      <c r="Q62" s="14">
        <f t="shared" si="0"/>
        <v>0</v>
      </c>
      <c r="R62" s="24" t="s">
        <v>155</v>
      </c>
      <c r="S62" s="14"/>
      <c r="T62" s="14"/>
      <c r="U62" s="14"/>
      <c r="V62" s="14"/>
      <c r="W62" s="14"/>
      <c r="X62" s="14"/>
      <c r="Y62" s="14"/>
      <c r="Z62" s="14"/>
      <c r="AA62" s="14"/>
    </row>
    <row r="63" hidden="1" customHeight="1" spans="1:27">
      <c r="A63" s="13">
        <f>MATCH(B63,'2021年11月-2022年3月旅行社组织国内游客在厦住宿补助'!C$5:C$39,0)</f>
        <v>12</v>
      </c>
      <c r="B63" s="14" t="s">
        <v>51</v>
      </c>
      <c r="C63" s="15">
        <f>COUNTIF(B$6:B63,B63)</f>
        <v>14</v>
      </c>
      <c r="D63" s="15" t="str">
        <f t="shared" si="1"/>
        <v/>
      </c>
      <c r="E63" s="16" t="s">
        <v>236</v>
      </c>
      <c r="F63" s="16">
        <v>4</v>
      </c>
      <c r="G63" s="17" t="s">
        <v>237</v>
      </c>
      <c r="H63" s="17">
        <v>1</v>
      </c>
      <c r="I63" s="17">
        <v>1</v>
      </c>
      <c r="J63" s="17">
        <v>0.003</v>
      </c>
      <c r="K63" s="17"/>
      <c r="L63" s="17"/>
      <c r="M63" s="14" t="s">
        <v>238</v>
      </c>
      <c r="N63" s="14"/>
      <c r="O63" s="14">
        <v>1</v>
      </c>
      <c r="P63" s="14">
        <v>1</v>
      </c>
      <c r="Q63" s="14">
        <f t="shared" si="0"/>
        <v>0</v>
      </c>
      <c r="R63" s="24" t="s">
        <v>155</v>
      </c>
      <c r="S63" s="14"/>
      <c r="T63" s="14"/>
      <c r="U63" s="14"/>
      <c r="V63" s="14"/>
      <c r="W63" s="14"/>
      <c r="X63" s="14"/>
      <c r="Y63" s="14"/>
      <c r="Z63" s="14"/>
      <c r="AA63" s="14"/>
    </row>
    <row r="64" hidden="1" customHeight="1" spans="1:27">
      <c r="A64" s="13">
        <f>MATCH(B64,'2021年11月-2022年3月旅行社组织国内游客在厦住宿补助'!C$5:C$39,0)</f>
        <v>12</v>
      </c>
      <c r="B64" s="14" t="s">
        <v>51</v>
      </c>
      <c r="C64" s="15">
        <f>COUNTIF(B$6:B64,B64)</f>
        <v>15</v>
      </c>
      <c r="D64" s="15" t="str">
        <f t="shared" si="1"/>
        <v/>
      </c>
      <c r="E64" s="16" t="s">
        <v>236</v>
      </c>
      <c r="F64" s="16">
        <v>4</v>
      </c>
      <c r="G64" s="17" t="s">
        <v>232</v>
      </c>
      <c r="H64" s="17">
        <v>1</v>
      </c>
      <c r="I64" s="17">
        <v>1</v>
      </c>
      <c r="J64" s="17">
        <v>0.003</v>
      </c>
      <c r="K64" s="17">
        <v>20211103</v>
      </c>
      <c r="L64" s="17">
        <v>20211104</v>
      </c>
      <c r="M64" s="14"/>
      <c r="N64" s="14"/>
      <c r="O64" s="14">
        <v>1</v>
      </c>
      <c r="P64" s="14">
        <v>1</v>
      </c>
      <c r="Q64" s="14">
        <f t="shared" si="0"/>
        <v>30</v>
      </c>
      <c r="R64" s="24" t="s">
        <v>147</v>
      </c>
      <c r="S64" s="14"/>
      <c r="T64" s="14"/>
      <c r="U64" s="14"/>
      <c r="V64" s="14"/>
      <c r="W64" s="14"/>
      <c r="X64" s="14"/>
      <c r="Y64" s="14"/>
      <c r="Z64" s="14"/>
      <c r="AA64" s="14"/>
    </row>
    <row r="65" hidden="1" customHeight="1" spans="1:27">
      <c r="A65" s="13">
        <f>MATCH(B65,'2021年11月-2022年3月旅行社组织国内游客在厦住宿补助'!C$5:C$39,0)</f>
        <v>12</v>
      </c>
      <c r="B65" s="14" t="s">
        <v>51</v>
      </c>
      <c r="C65" s="15">
        <f>COUNTIF(B$6:B65,B65)</f>
        <v>16</v>
      </c>
      <c r="D65" s="15" t="str">
        <f t="shared" si="1"/>
        <v/>
      </c>
      <c r="E65" s="16" t="s">
        <v>236</v>
      </c>
      <c r="F65" s="16">
        <v>4</v>
      </c>
      <c r="G65" s="17" t="s">
        <v>232</v>
      </c>
      <c r="H65" s="17">
        <v>1</v>
      </c>
      <c r="I65" s="17">
        <v>1</v>
      </c>
      <c r="J65" s="17">
        <v>0.003</v>
      </c>
      <c r="K65" s="17">
        <v>20211101</v>
      </c>
      <c r="L65" s="17">
        <v>20211102</v>
      </c>
      <c r="M65" s="14"/>
      <c r="N65" s="14"/>
      <c r="O65" s="14">
        <v>1</v>
      </c>
      <c r="P65" s="14">
        <v>1</v>
      </c>
      <c r="Q65" s="26">
        <v>40</v>
      </c>
      <c r="R65" s="24" t="s">
        <v>147</v>
      </c>
      <c r="S65" s="14"/>
      <c r="T65" s="14"/>
      <c r="U65" s="14"/>
      <c r="V65" s="14"/>
      <c r="W65" s="14"/>
      <c r="X65" s="14"/>
      <c r="Y65" s="14"/>
      <c r="Z65" s="14"/>
      <c r="AA65" s="14"/>
    </row>
    <row r="66" hidden="1" customHeight="1" spans="1:27">
      <c r="A66" s="13">
        <f>MATCH(B66,'2021年11月-2022年3月旅行社组织国内游客在厦住宿补助'!C$5:C$39,0)</f>
        <v>12</v>
      </c>
      <c r="B66" s="14" t="s">
        <v>51</v>
      </c>
      <c r="C66" s="15">
        <f>COUNTIF(B$6:B66,B66)</f>
        <v>17</v>
      </c>
      <c r="D66" s="15" t="str">
        <f t="shared" si="1"/>
        <v>GD99K7Q6BA56</v>
      </c>
      <c r="E66" s="16" t="s">
        <v>239</v>
      </c>
      <c r="F66" s="16">
        <v>5</v>
      </c>
      <c r="G66" s="17" t="s">
        <v>237</v>
      </c>
      <c r="H66" s="17">
        <v>1</v>
      </c>
      <c r="I66" s="17">
        <v>3</v>
      </c>
      <c r="J66" s="17">
        <v>0.012</v>
      </c>
      <c r="K66" s="17"/>
      <c r="L66" s="17"/>
      <c r="M66" s="14"/>
      <c r="N66" s="14"/>
      <c r="O66" s="14">
        <v>1</v>
      </c>
      <c r="P66" s="14">
        <v>3</v>
      </c>
      <c r="Q66" s="14">
        <f t="shared" si="0"/>
        <v>120</v>
      </c>
      <c r="R66" s="24" t="s">
        <v>147</v>
      </c>
      <c r="S66" s="14"/>
      <c r="T66" s="14"/>
      <c r="U66" s="14"/>
      <c r="V66" s="14"/>
      <c r="W66" s="14"/>
      <c r="X66" s="14"/>
      <c r="Y66" s="14"/>
      <c r="Z66" s="14"/>
      <c r="AA66" s="14"/>
    </row>
    <row r="67" hidden="1" customHeight="1" spans="1:27">
      <c r="A67" s="13">
        <f>MATCH(B67,'2021年11月-2022年3月旅行社组织国内游客在厦住宿补助'!C$5:C$39,0)</f>
        <v>12</v>
      </c>
      <c r="B67" s="14" t="s">
        <v>51</v>
      </c>
      <c r="C67" s="15">
        <f>COUNTIF(B$6:B67,B67)</f>
        <v>18</v>
      </c>
      <c r="D67" s="15" t="str">
        <f t="shared" si="1"/>
        <v/>
      </c>
      <c r="E67" s="16" t="s">
        <v>239</v>
      </c>
      <c r="F67" s="16">
        <v>5</v>
      </c>
      <c r="G67" s="17" t="s">
        <v>237</v>
      </c>
      <c r="H67" s="17">
        <v>1</v>
      </c>
      <c r="I67" s="17">
        <v>1</v>
      </c>
      <c r="J67" s="17">
        <v>0.003</v>
      </c>
      <c r="K67" s="17"/>
      <c r="L67" s="17"/>
      <c r="M67" s="14" t="s">
        <v>240</v>
      </c>
      <c r="N67" s="14"/>
      <c r="O67" s="14">
        <v>1</v>
      </c>
      <c r="P67" s="14">
        <v>1</v>
      </c>
      <c r="Q67" s="26">
        <v>0</v>
      </c>
      <c r="R67" s="24" t="s">
        <v>147</v>
      </c>
      <c r="S67" s="14"/>
      <c r="T67" s="14"/>
      <c r="U67" s="14"/>
      <c r="V67" s="14"/>
      <c r="W67" s="14"/>
      <c r="X67" s="14"/>
      <c r="Y67" s="14"/>
      <c r="Z67" s="14"/>
      <c r="AA67" s="14"/>
    </row>
    <row r="68" hidden="1" customHeight="1" spans="1:27">
      <c r="A68" s="13">
        <f>MATCH(B68,'2021年11月-2022年3月旅行社组织国内游客在厦住宿补助'!C$5:C$39,0)</f>
        <v>12</v>
      </c>
      <c r="B68" s="14" t="s">
        <v>51</v>
      </c>
      <c r="C68" s="15">
        <f>COUNTIF(B$6:B68,B68)</f>
        <v>19</v>
      </c>
      <c r="D68" s="15" t="str">
        <f t="shared" si="1"/>
        <v/>
      </c>
      <c r="E68" s="16" t="s">
        <v>239</v>
      </c>
      <c r="F68" s="16">
        <v>5</v>
      </c>
      <c r="G68" s="17" t="s">
        <v>237</v>
      </c>
      <c r="H68" s="17">
        <v>1</v>
      </c>
      <c r="I68" s="17">
        <v>3</v>
      </c>
      <c r="J68" s="17">
        <v>0.012</v>
      </c>
      <c r="K68" s="17"/>
      <c r="L68" s="17"/>
      <c r="M68" s="14"/>
      <c r="N68" s="14"/>
      <c r="O68" s="14">
        <v>1</v>
      </c>
      <c r="P68" s="14">
        <v>3</v>
      </c>
      <c r="Q68" s="14">
        <f t="shared" si="0"/>
        <v>120</v>
      </c>
      <c r="R68" s="24" t="s">
        <v>147</v>
      </c>
      <c r="S68" s="14"/>
      <c r="T68" s="14"/>
      <c r="U68" s="14"/>
      <c r="V68" s="14"/>
      <c r="W68" s="14"/>
      <c r="X68" s="14"/>
      <c r="Y68" s="14"/>
      <c r="Z68" s="14"/>
      <c r="AA68" s="14"/>
    </row>
    <row r="69" hidden="1" customHeight="1" spans="1:27">
      <c r="A69" s="13">
        <f>MATCH(B69,'2021年11月-2022年3月旅行社组织国内游客在厦住宿补助'!C$5:C$39,0)</f>
        <v>12</v>
      </c>
      <c r="B69" s="14" t="s">
        <v>51</v>
      </c>
      <c r="C69" s="15">
        <f>COUNTIF(B$6:B69,B69)</f>
        <v>20</v>
      </c>
      <c r="D69" s="15" t="str">
        <f t="shared" si="1"/>
        <v/>
      </c>
      <c r="E69" s="16" t="s">
        <v>239</v>
      </c>
      <c r="F69" s="16">
        <v>5</v>
      </c>
      <c r="G69" s="17" t="s">
        <v>237</v>
      </c>
      <c r="H69" s="17">
        <v>1</v>
      </c>
      <c r="I69" s="17">
        <v>1</v>
      </c>
      <c r="J69" s="17">
        <v>0.003</v>
      </c>
      <c r="K69" s="17"/>
      <c r="L69" s="17"/>
      <c r="M69" s="14" t="s">
        <v>240</v>
      </c>
      <c r="N69" s="14"/>
      <c r="O69" s="14">
        <v>1</v>
      </c>
      <c r="P69" s="14">
        <v>1</v>
      </c>
      <c r="Q69" s="26">
        <v>0</v>
      </c>
      <c r="R69" s="24" t="s">
        <v>147</v>
      </c>
      <c r="S69" s="14"/>
      <c r="T69" s="14"/>
      <c r="U69" s="14"/>
      <c r="V69" s="14"/>
      <c r="W69" s="14"/>
      <c r="X69" s="14"/>
      <c r="Y69" s="14"/>
      <c r="Z69" s="14"/>
      <c r="AA69" s="14"/>
    </row>
    <row r="70" hidden="1" customHeight="1" spans="1:27">
      <c r="A70" s="13">
        <f>MATCH(B70,'2021年11月-2022年3月旅行社组织国内游客在厦住宿补助'!C$5:C$39,0)</f>
        <v>12</v>
      </c>
      <c r="B70" s="14" t="s">
        <v>51</v>
      </c>
      <c r="C70" s="15">
        <f>COUNTIF(B$6:B70,B70)</f>
        <v>21</v>
      </c>
      <c r="D70" s="15" t="str">
        <f t="shared" si="1"/>
        <v/>
      </c>
      <c r="E70" s="16" t="s">
        <v>239</v>
      </c>
      <c r="F70" s="16">
        <v>5</v>
      </c>
      <c r="G70" s="17" t="s">
        <v>237</v>
      </c>
      <c r="H70" s="17">
        <v>1</v>
      </c>
      <c r="I70" s="17">
        <v>2</v>
      </c>
      <c r="J70" s="17">
        <v>0.007</v>
      </c>
      <c r="K70" s="17"/>
      <c r="L70" s="17"/>
      <c r="M70" s="14"/>
      <c r="N70" s="14"/>
      <c r="O70" s="14">
        <v>1</v>
      </c>
      <c r="P70" s="14">
        <v>2</v>
      </c>
      <c r="Q70" s="14">
        <f t="shared" si="0"/>
        <v>70</v>
      </c>
      <c r="R70" s="24" t="s">
        <v>147</v>
      </c>
      <c r="S70" s="14"/>
      <c r="T70" s="14"/>
      <c r="U70" s="14"/>
      <c r="V70" s="14"/>
      <c r="W70" s="14"/>
      <c r="X70" s="14"/>
      <c r="Y70" s="14"/>
      <c r="Z70" s="14"/>
      <c r="AA70" s="14"/>
    </row>
    <row r="71" hidden="1" customHeight="1" spans="1:27">
      <c r="A71" s="13">
        <f>MATCH(B71,'2021年11月-2022年3月旅行社组织国内游客在厦住宿补助'!C$5:C$39,0)</f>
        <v>12</v>
      </c>
      <c r="B71" s="14" t="s">
        <v>51</v>
      </c>
      <c r="C71" s="15">
        <f>COUNTIF(B$6:B71,B71)</f>
        <v>22</v>
      </c>
      <c r="D71" s="15" t="str">
        <f t="shared" si="1"/>
        <v/>
      </c>
      <c r="E71" s="16" t="s">
        <v>239</v>
      </c>
      <c r="F71" s="16">
        <v>5</v>
      </c>
      <c r="G71" s="17" t="s">
        <v>241</v>
      </c>
      <c r="H71" s="17">
        <v>1</v>
      </c>
      <c r="I71" s="17">
        <v>1</v>
      </c>
      <c r="J71" s="17">
        <v>0.003</v>
      </c>
      <c r="K71" s="17">
        <v>20211106</v>
      </c>
      <c r="L71" s="17">
        <v>20211107</v>
      </c>
      <c r="M71" s="14" t="s">
        <v>233</v>
      </c>
      <c r="N71" s="14"/>
      <c r="O71" s="14">
        <v>1</v>
      </c>
      <c r="P71" s="14">
        <v>1</v>
      </c>
      <c r="Q71" s="14">
        <f t="shared" ref="Q71:Q134" si="2">IF(R71="是",IF(P71=1,O71*30,IF(P71=2,O71*70,IF(P71&gt;2,O71*120,0))),0)</f>
        <v>0</v>
      </c>
      <c r="R71" s="24" t="s">
        <v>155</v>
      </c>
      <c r="S71" s="14"/>
      <c r="T71" s="14"/>
      <c r="U71" s="14"/>
      <c r="V71" s="14"/>
      <c r="W71" s="14"/>
      <c r="X71" s="14"/>
      <c r="Y71" s="14"/>
      <c r="Z71" s="14"/>
      <c r="AA71" s="14"/>
    </row>
    <row r="72" hidden="1" customHeight="1" spans="1:27">
      <c r="A72" s="13">
        <f>MATCH(B72,'2021年11月-2022年3月旅行社组织国内游客在厦住宿补助'!C$5:C$39,0)</f>
        <v>12</v>
      </c>
      <c r="B72" s="14" t="s">
        <v>51</v>
      </c>
      <c r="C72" s="15">
        <f>COUNTIF(B$6:B72,B72)</f>
        <v>23</v>
      </c>
      <c r="D72" s="15" t="str">
        <f t="shared" si="1"/>
        <v>GD927AVAWZ58</v>
      </c>
      <c r="E72" s="16" t="s">
        <v>242</v>
      </c>
      <c r="F72" s="16">
        <v>6</v>
      </c>
      <c r="G72" s="17" t="s">
        <v>237</v>
      </c>
      <c r="H72" s="17">
        <v>1</v>
      </c>
      <c r="I72" s="17">
        <v>1</v>
      </c>
      <c r="J72" s="17">
        <v>0.003</v>
      </c>
      <c r="K72" s="17"/>
      <c r="L72" s="17"/>
      <c r="M72" s="14"/>
      <c r="N72" s="14"/>
      <c r="O72" s="14">
        <v>1</v>
      </c>
      <c r="P72" s="14">
        <v>1</v>
      </c>
      <c r="Q72" s="14">
        <f t="shared" si="2"/>
        <v>30</v>
      </c>
      <c r="R72" s="24" t="s">
        <v>147</v>
      </c>
      <c r="S72" s="14"/>
      <c r="T72" s="14"/>
      <c r="U72" s="14"/>
      <c r="V72" s="14"/>
      <c r="W72" s="14"/>
      <c r="X72" s="14"/>
      <c r="Y72" s="14"/>
      <c r="Z72" s="14"/>
      <c r="AA72" s="14"/>
    </row>
    <row r="73" hidden="1" customHeight="1" spans="1:27">
      <c r="A73" s="13">
        <f>MATCH(B73,'2021年11月-2022年3月旅行社组织国内游客在厦住宿补助'!C$5:C$39,0)</f>
        <v>12</v>
      </c>
      <c r="B73" s="14" t="s">
        <v>51</v>
      </c>
      <c r="C73" s="15">
        <f>COUNTIF(B$6:B73,B73)</f>
        <v>24</v>
      </c>
      <c r="D73" s="15" t="str">
        <f t="shared" ref="D73:D136" si="3">IF(E73=E72,"",E73)</f>
        <v/>
      </c>
      <c r="E73" s="16" t="s">
        <v>242</v>
      </c>
      <c r="F73" s="16">
        <v>6</v>
      </c>
      <c r="G73" s="17" t="s">
        <v>237</v>
      </c>
      <c r="H73" s="17">
        <v>1</v>
      </c>
      <c r="I73" s="17">
        <v>2</v>
      </c>
      <c r="J73" s="17">
        <v>0.007</v>
      </c>
      <c r="K73" s="17"/>
      <c r="L73" s="17"/>
      <c r="M73" s="14"/>
      <c r="N73" s="14"/>
      <c r="O73" s="14">
        <v>1</v>
      </c>
      <c r="P73" s="14">
        <v>2</v>
      </c>
      <c r="Q73" s="26">
        <v>90</v>
      </c>
      <c r="R73" s="24" t="s">
        <v>147</v>
      </c>
      <c r="S73" s="14"/>
      <c r="T73" s="14"/>
      <c r="U73" s="14"/>
      <c r="V73" s="14"/>
      <c r="W73" s="14"/>
      <c r="X73" s="14"/>
      <c r="Y73" s="14"/>
      <c r="Z73" s="14"/>
      <c r="AA73" s="14"/>
    </row>
    <row r="74" hidden="1" customHeight="1" spans="1:27">
      <c r="A74" s="13">
        <f>MATCH(B74,'2021年11月-2022年3月旅行社组织国内游客在厦住宿补助'!C$5:C$39,0)</f>
        <v>12</v>
      </c>
      <c r="B74" s="14" t="s">
        <v>51</v>
      </c>
      <c r="C74" s="15">
        <f>COUNTIF(B$6:B74,B74)</f>
        <v>25</v>
      </c>
      <c r="D74" s="15" t="str">
        <f t="shared" si="3"/>
        <v/>
      </c>
      <c r="E74" s="16" t="s">
        <v>242</v>
      </c>
      <c r="F74" s="16">
        <v>6</v>
      </c>
      <c r="G74" s="17" t="s">
        <v>229</v>
      </c>
      <c r="H74" s="17">
        <v>1</v>
      </c>
      <c r="I74" s="17">
        <v>1</v>
      </c>
      <c r="J74" s="17">
        <v>0.003</v>
      </c>
      <c r="K74" s="17"/>
      <c r="L74" s="17"/>
      <c r="M74" s="14"/>
      <c r="N74" s="14"/>
      <c r="O74" s="14">
        <v>1</v>
      </c>
      <c r="P74" s="14">
        <v>1</v>
      </c>
      <c r="Q74" s="14">
        <f t="shared" si="2"/>
        <v>30</v>
      </c>
      <c r="R74" s="24" t="s">
        <v>147</v>
      </c>
      <c r="S74" s="14"/>
      <c r="T74" s="14"/>
      <c r="U74" s="14"/>
      <c r="V74" s="14"/>
      <c r="W74" s="14"/>
      <c r="X74" s="14"/>
      <c r="Y74" s="14"/>
      <c r="Z74" s="14"/>
      <c r="AA74" s="14"/>
    </row>
    <row r="75" hidden="1" customHeight="1" spans="1:27">
      <c r="A75" s="13">
        <f>MATCH(B75,'2021年11月-2022年3月旅行社组织国内游客在厦住宿补助'!C$5:C$39,0)</f>
        <v>12</v>
      </c>
      <c r="B75" s="14" t="s">
        <v>51</v>
      </c>
      <c r="C75" s="15">
        <f>COUNTIF(B$6:B75,B75)</f>
        <v>26</v>
      </c>
      <c r="D75" s="15" t="str">
        <f t="shared" si="3"/>
        <v/>
      </c>
      <c r="E75" s="16" t="s">
        <v>242</v>
      </c>
      <c r="F75" s="16">
        <v>6</v>
      </c>
      <c r="G75" s="17" t="s">
        <v>229</v>
      </c>
      <c r="H75" s="17">
        <v>1</v>
      </c>
      <c r="I75" s="17">
        <v>1</v>
      </c>
      <c r="J75" s="17">
        <v>0.003</v>
      </c>
      <c r="K75" s="17"/>
      <c r="L75" s="17"/>
      <c r="M75" s="14"/>
      <c r="N75" s="14"/>
      <c r="O75" s="14">
        <v>1</v>
      </c>
      <c r="P75" s="14">
        <v>1</v>
      </c>
      <c r="Q75" s="14">
        <f t="shared" si="2"/>
        <v>30</v>
      </c>
      <c r="R75" s="24" t="s">
        <v>147</v>
      </c>
      <c r="S75" s="14"/>
      <c r="T75" s="14"/>
      <c r="U75" s="14"/>
      <c r="V75" s="14"/>
      <c r="W75" s="14"/>
      <c r="X75" s="14"/>
      <c r="Y75" s="14"/>
      <c r="Z75" s="14"/>
      <c r="AA75" s="14"/>
    </row>
    <row r="76" hidden="1" customHeight="1" spans="1:27">
      <c r="A76" s="13">
        <f>MATCH(B76,'2021年11月-2022年3月旅行社组织国内游客在厦住宿补助'!C$5:C$39,0)</f>
        <v>12</v>
      </c>
      <c r="B76" s="14" t="s">
        <v>51</v>
      </c>
      <c r="C76" s="15">
        <f>COUNTIF(B$6:B76,B76)</f>
        <v>27</v>
      </c>
      <c r="D76" s="15" t="str">
        <f t="shared" si="3"/>
        <v>GD40D63Y6782</v>
      </c>
      <c r="E76" s="16" t="s">
        <v>243</v>
      </c>
      <c r="F76" s="16">
        <v>10</v>
      </c>
      <c r="G76" s="17" t="s">
        <v>237</v>
      </c>
      <c r="H76" s="17">
        <v>1</v>
      </c>
      <c r="I76" s="17">
        <v>4</v>
      </c>
      <c r="J76" s="17">
        <v>0.012</v>
      </c>
      <c r="K76" s="17"/>
      <c r="L76" s="17"/>
      <c r="M76" s="14"/>
      <c r="N76" s="14"/>
      <c r="O76" s="14">
        <v>1</v>
      </c>
      <c r="P76" s="14">
        <v>4</v>
      </c>
      <c r="Q76" s="14">
        <f t="shared" si="2"/>
        <v>120</v>
      </c>
      <c r="R76" s="24" t="s">
        <v>147</v>
      </c>
      <c r="S76" s="14"/>
      <c r="T76" s="14"/>
      <c r="U76" s="14"/>
      <c r="V76" s="14"/>
      <c r="W76" s="14"/>
      <c r="X76" s="14"/>
      <c r="Y76" s="14"/>
      <c r="Z76" s="14"/>
      <c r="AA76" s="14"/>
    </row>
    <row r="77" hidden="1" customHeight="1" spans="1:27">
      <c r="A77" s="13">
        <f>MATCH(B77,'2021年11月-2022年3月旅行社组织国内游客在厦住宿补助'!C$5:C$39,0)</f>
        <v>12</v>
      </c>
      <c r="B77" s="14" t="s">
        <v>51</v>
      </c>
      <c r="C77" s="15">
        <f>COUNTIF(B$6:B77,B77)</f>
        <v>28</v>
      </c>
      <c r="D77" s="15" t="str">
        <f t="shared" si="3"/>
        <v/>
      </c>
      <c r="E77" s="16" t="s">
        <v>243</v>
      </c>
      <c r="F77" s="16">
        <v>10</v>
      </c>
      <c r="G77" s="17" t="s">
        <v>229</v>
      </c>
      <c r="H77" s="17">
        <v>5</v>
      </c>
      <c r="I77" s="17">
        <v>1</v>
      </c>
      <c r="J77" s="17">
        <v>0.015</v>
      </c>
      <c r="K77" s="17"/>
      <c r="L77" s="17"/>
      <c r="M77" s="14"/>
      <c r="N77" s="14"/>
      <c r="O77" s="14">
        <v>5</v>
      </c>
      <c r="P77" s="14">
        <v>1</v>
      </c>
      <c r="Q77" s="14">
        <f t="shared" si="2"/>
        <v>150</v>
      </c>
      <c r="R77" s="24" t="s">
        <v>147</v>
      </c>
      <c r="S77" s="14"/>
      <c r="T77" s="14"/>
      <c r="U77" s="14"/>
      <c r="V77" s="14"/>
      <c r="W77" s="14"/>
      <c r="X77" s="14"/>
      <c r="Y77" s="14"/>
      <c r="Z77" s="14"/>
      <c r="AA77" s="14"/>
    </row>
    <row r="78" hidden="1" customHeight="1" spans="1:27">
      <c r="A78" s="13">
        <f>MATCH(B78,'2021年11月-2022年3月旅行社组织国内游客在厦住宿补助'!C$5:C$39,0)</f>
        <v>12</v>
      </c>
      <c r="B78" s="14" t="s">
        <v>51</v>
      </c>
      <c r="C78" s="15">
        <f>COUNTIF(B$6:B78,B78)</f>
        <v>29</v>
      </c>
      <c r="D78" s="15" t="str">
        <f t="shared" si="3"/>
        <v>GD32O5H8EX77</v>
      </c>
      <c r="E78" s="16" t="s">
        <v>244</v>
      </c>
      <c r="F78" s="16">
        <v>2</v>
      </c>
      <c r="G78" s="17" t="s">
        <v>237</v>
      </c>
      <c r="H78" s="17">
        <v>1</v>
      </c>
      <c r="I78" s="17">
        <v>4</v>
      </c>
      <c r="J78" s="17">
        <v>0.012</v>
      </c>
      <c r="K78" s="17"/>
      <c r="L78" s="17"/>
      <c r="M78" s="14"/>
      <c r="N78" s="14"/>
      <c r="O78" s="14">
        <v>1</v>
      </c>
      <c r="P78" s="14">
        <v>4</v>
      </c>
      <c r="Q78" s="14">
        <f t="shared" si="2"/>
        <v>120</v>
      </c>
      <c r="R78" s="24" t="s">
        <v>147</v>
      </c>
      <c r="S78" s="14"/>
      <c r="T78" s="14"/>
      <c r="U78" s="14"/>
      <c r="V78" s="14"/>
      <c r="W78" s="14"/>
      <c r="X78" s="14"/>
      <c r="Y78" s="14"/>
      <c r="Z78" s="14"/>
      <c r="AA78" s="14"/>
    </row>
    <row r="79" hidden="1" customHeight="1" spans="1:27">
      <c r="A79" s="13">
        <f>MATCH(B79,'2021年11月-2022年3月旅行社组织国内游客在厦住宿补助'!C$5:C$39,0)</f>
        <v>12</v>
      </c>
      <c r="B79" s="14" t="s">
        <v>51</v>
      </c>
      <c r="C79" s="15">
        <f>COUNTIF(B$6:B79,B79)</f>
        <v>30</v>
      </c>
      <c r="D79" s="15" t="str">
        <f t="shared" si="3"/>
        <v>GD653SIP8G82</v>
      </c>
      <c r="E79" s="16" t="s">
        <v>245</v>
      </c>
      <c r="F79" s="16">
        <v>2</v>
      </c>
      <c r="G79" s="17" t="s">
        <v>237</v>
      </c>
      <c r="H79" s="17">
        <v>1</v>
      </c>
      <c r="I79" s="17">
        <v>4</v>
      </c>
      <c r="J79" s="17">
        <v>0.012</v>
      </c>
      <c r="K79" s="17"/>
      <c r="L79" s="17"/>
      <c r="M79" s="14"/>
      <c r="N79" s="14"/>
      <c r="O79" s="14">
        <v>1</v>
      </c>
      <c r="P79" s="14">
        <v>4</v>
      </c>
      <c r="Q79" s="14">
        <f t="shared" si="2"/>
        <v>120</v>
      </c>
      <c r="R79" s="24" t="s">
        <v>147</v>
      </c>
      <c r="S79" s="14"/>
      <c r="T79" s="14"/>
      <c r="U79" s="14"/>
      <c r="V79" s="14"/>
      <c r="W79" s="14"/>
      <c r="X79" s="14"/>
      <c r="Y79" s="14"/>
      <c r="Z79" s="14"/>
      <c r="AA79" s="14"/>
    </row>
    <row r="80" hidden="1" customHeight="1" spans="1:27">
      <c r="A80" s="13">
        <f>MATCH(B80,'2021年11月-2022年3月旅行社组织国内游客在厦住宿补助'!C$5:C$39,0)</f>
        <v>12</v>
      </c>
      <c r="B80" s="14" t="s">
        <v>51</v>
      </c>
      <c r="C80" s="15">
        <f>COUNTIF(B$6:B80,B80)</f>
        <v>31</v>
      </c>
      <c r="D80" s="15" t="str">
        <f t="shared" si="3"/>
        <v>GD42R0V4NJ94</v>
      </c>
      <c r="E80" s="16" t="s">
        <v>246</v>
      </c>
      <c r="F80" s="16">
        <v>3</v>
      </c>
      <c r="G80" s="17" t="s">
        <v>237</v>
      </c>
      <c r="H80" s="17">
        <v>1</v>
      </c>
      <c r="I80" s="17">
        <v>1</v>
      </c>
      <c r="J80" s="17">
        <v>0.003</v>
      </c>
      <c r="K80" s="17"/>
      <c r="L80" s="17"/>
      <c r="M80" s="14"/>
      <c r="N80" s="14"/>
      <c r="O80" s="14">
        <v>1</v>
      </c>
      <c r="P80" s="14">
        <v>1</v>
      </c>
      <c r="Q80" s="14">
        <f t="shared" si="2"/>
        <v>30</v>
      </c>
      <c r="R80" s="24" t="s">
        <v>147</v>
      </c>
      <c r="S80" s="14"/>
      <c r="T80" s="14"/>
      <c r="U80" s="14"/>
      <c r="V80" s="14"/>
      <c r="W80" s="14"/>
      <c r="X80" s="14"/>
      <c r="Y80" s="14"/>
      <c r="Z80" s="14"/>
      <c r="AA80" s="14"/>
    </row>
    <row r="81" hidden="1" customHeight="1" spans="1:27">
      <c r="A81" s="13">
        <f>MATCH(B81,'2021年11月-2022年3月旅行社组织国内游客在厦住宿补助'!C$5:C$39,0)</f>
        <v>12</v>
      </c>
      <c r="B81" s="14" t="s">
        <v>51</v>
      </c>
      <c r="C81" s="15">
        <f>COUNTIF(B$6:B81,B81)</f>
        <v>32</v>
      </c>
      <c r="D81" s="15" t="str">
        <f t="shared" si="3"/>
        <v/>
      </c>
      <c r="E81" s="16" t="s">
        <v>246</v>
      </c>
      <c r="F81" s="16">
        <v>3</v>
      </c>
      <c r="G81" s="17" t="s">
        <v>237</v>
      </c>
      <c r="H81" s="17">
        <v>1</v>
      </c>
      <c r="I81" s="17">
        <v>3</v>
      </c>
      <c r="J81" s="17">
        <v>0.012</v>
      </c>
      <c r="K81" s="17"/>
      <c r="L81" s="17"/>
      <c r="M81" s="14"/>
      <c r="N81" s="14"/>
      <c r="O81" s="14">
        <v>1</v>
      </c>
      <c r="P81" s="14">
        <v>3</v>
      </c>
      <c r="Q81" s="26">
        <v>90</v>
      </c>
      <c r="R81" s="24" t="s">
        <v>147</v>
      </c>
      <c r="S81" s="14"/>
      <c r="T81" s="14"/>
      <c r="U81" s="14"/>
      <c r="V81" s="14"/>
      <c r="W81" s="14"/>
      <c r="X81" s="14"/>
      <c r="Y81" s="14"/>
      <c r="Z81" s="14"/>
      <c r="AA81" s="14"/>
    </row>
    <row r="82" hidden="1" customHeight="1" spans="1:27">
      <c r="A82" s="13">
        <f>MATCH(B82,'2021年11月-2022年3月旅行社组织国内游客在厦住宿补助'!C$5:C$39,0)</f>
        <v>12</v>
      </c>
      <c r="B82" s="14" t="s">
        <v>51</v>
      </c>
      <c r="C82" s="15">
        <f>COUNTIF(B$6:B82,B82)</f>
        <v>33</v>
      </c>
      <c r="D82" s="15" t="str">
        <f t="shared" si="3"/>
        <v/>
      </c>
      <c r="E82" s="16" t="s">
        <v>246</v>
      </c>
      <c r="F82" s="16">
        <v>3</v>
      </c>
      <c r="G82" s="17" t="s">
        <v>229</v>
      </c>
      <c r="H82" s="17">
        <v>1</v>
      </c>
      <c r="I82" s="17">
        <v>2</v>
      </c>
      <c r="J82" s="17">
        <v>0.007</v>
      </c>
      <c r="K82" s="17"/>
      <c r="L82" s="17"/>
      <c r="M82" s="14"/>
      <c r="N82" s="14"/>
      <c r="O82" s="14">
        <v>1</v>
      </c>
      <c r="P82" s="14">
        <v>2</v>
      </c>
      <c r="Q82" s="14">
        <f t="shared" si="2"/>
        <v>70</v>
      </c>
      <c r="R82" s="24" t="s">
        <v>147</v>
      </c>
      <c r="S82" s="14"/>
      <c r="T82" s="14"/>
      <c r="U82" s="14"/>
      <c r="V82" s="14"/>
      <c r="W82" s="14"/>
      <c r="X82" s="14"/>
      <c r="Y82" s="14"/>
      <c r="Z82" s="14"/>
      <c r="AA82" s="14"/>
    </row>
    <row r="83" hidden="1" customHeight="1" spans="1:27">
      <c r="A83" s="13">
        <f>MATCH(B83,'2021年11月-2022年3月旅行社组织国内游客在厦住宿补助'!C$5:C$39,0)</f>
        <v>12</v>
      </c>
      <c r="B83" s="14" t="s">
        <v>51</v>
      </c>
      <c r="C83" s="15">
        <f>COUNTIF(B$6:B83,B83)</f>
        <v>34</v>
      </c>
      <c r="D83" s="15" t="str">
        <f t="shared" si="3"/>
        <v>GD67N8W8WQ55</v>
      </c>
      <c r="E83" s="16" t="s">
        <v>247</v>
      </c>
      <c r="F83" s="16">
        <v>7</v>
      </c>
      <c r="G83" s="17" t="s">
        <v>237</v>
      </c>
      <c r="H83" s="17">
        <v>1</v>
      </c>
      <c r="I83" s="17">
        <v>2</v>
      </c>
      <c r="J83" s="17">
        <v>0.007</v>
      </c>
      <c r="K83" s="17"/>
      <c r="L83" s="17"/>
      <c r="M83" s="14" t="s">
        <v>248</v>
      </c>
      <c r="N83" s="14"/>
      <c r="O83" s="14">
        <v>1</v>
      </c>
      <c r="P83" s="14">
        <v>2</v>
      </c>
      <c r="Q83" s="14">
        <f t="shared" si="2"/>
        <v>0</v>
      </c>
      <c r="R83" s="24" t="s">
        <v>155</v>
      </c>
      <c r="S83" s="14"/>
      <c r="T83" s="14"/>
      <c r="U83" s="14"/>
      <c r="V83" s="14"/>
      <c r="W83" s="14"/>
      <c r="X83" s="14"/>
      <c r="Y83" s="14"/>
      <c r="Z83" s="14"/>
      <c r="AA83" s="14"/>
    </row>
    <row r="84" hidden="1" customHeight="1" spans="1:27">
      <c r="A84" s="13">
        <f>MATCH(B84,'2021年11月-2022年3月旅行社组织国内游客在厦住宿补助'!C$5:C$39,0)</f>
        <v>12</v>
      </c>
      <c r="B84" s="14" t="s">
        <v>51</v>
      </c>
      <c r="C84" s="15">
        <f>COUNTIF(B$6:B84,B84)</f>
        <v>35</v>
      </c>
      <c r="D84" s="15" t="str">
        <f t="shared" si="3"/>
        <v/>
      </c>
      <c r="E84" s="16" t="s">
        <v>247</v>
      </c>
      <c r="F84" s="16">
        <v>7</v>
      </c>
      <c r="G84" s="17" t="s">
        <v>237</v>
      </c>
      <c r="H84" s="17">
        <v>1</v>
      </c>
      <c r="I84" s="17">
        <v>4</v>
      </c>
      <c r="J84" s="17">
        <v>0.012</v>
      </c>
      <c r="K84" s="17"/>
      <c r="L84" s="17"/>
      <c r="M84" s="14"/>
      <c r="N84" s="14"/>
      <c r="O84" s="14">
        <v>1</v>
      </c>
      <c r="P84" s="14">
        <v>4</v>
      </c>
      <c r="Q84" s="14">
        <f t="shared" si="2"/>
        <v>120</v>
      </c>
      <c r="R84" s="24" t="s">
        <v>147</v>
      </c>
      <c r="S84" s="14"/>
      <c r="T84" s="14"/>
      <c r="U84" s="14"/>
      <c r="V84" s="14"/>
      <c r="W84" s="14"/>
      <c r="X84" s="14"/>
      <c r="Y84" s="14"/>
      <c r="Z84" s="14"/>
      <c r="AA84" s="14"/>
    </row>
    <row r="85" hidden="1" customHeight="1" spans="1:27">
      <c r="A85" s="13">
        <f>MATCH(B85,'2021年11月-2022年3月旅行社组织国内游客在厦住宿补助'!C$5:C$39,0)</f>
        <v>12</v>
      </c>
      <c r="B85" s="14" t="s">
        <v>51</v>
      </c>
      <c r="C85" s="15">
        <f>COUNTIF(B$6:B85,B85)</f>
        <v>36</v>
      </c>
      <c r="D85" s="15" t="str">
        <f t="shared" si="3"/>
        <v/>
      </c>
      <c r="E85" s="16" t="s">
        <v>247</v>
      </c>
      <c r="F85" s="16">
        <v>7</v>
      </c>
      <c r="G85" s="17" t="s">
        <v>229</v>
      </c>
      <c r="H85" s="17">
        <v>2</v>
      </c>
      <c r="I85" s="17">
        <v>2</v>
      </c>
      <c r="J85" s="17">
        <v>0.014</v>
      </c>
      <c r="K85" s="17"/>
      <c r="L85" s="17"/>
      <c r="M85" s="14"/>
      <c r="N85" s="14"/>
      <c r="O85" s="14">
        <v>2</v>
      </c>
      <c r="P85" s="14">
        <v>2</v>
      </c>
      <c r="Q85" s="14">
        <f t="shared" si="2"/>
        <v>140</v>
      </c>
      <c r="R85" s="24" t="s">
        <v>147</v>
      </c>
      <c r="S85" s="14"/>
      <c r="T85" s="14"/>
      <c r="U85" s="14"/>
      <c r="V85" s="14"/>
      <c r="W85" s="14"/>
      <c r="X85" s="14"/>
      <c r="Y85" s="14"/>
      <c r="Z85" s="14"/>
      <c r="AA85" s="14"/>
    </row>
    <row r="86" hidden="1" customHeight="1" spans="1:27">
      <c r="A86" s="13">
        <f>MATCH(B86,'2021年11月-2022年3月旅行社组织国内游客在厦住宿补助'!C$5:C$39,0)</f>
        <v>12</v>
      </c>
      <c r="B86" s="14" t="s">
        <v>51</v>
      </c>
      <c r="C86" s="15">
        <f>COUNTIF(B$6:B86,B86)</f>
        <v>37</v>
      </c>
      <c r="D86" s="15" t="str">
        <f t="shared" si="3"/>
        <v/>
      </c>
      <c r="E86" s="16" t="s">
        <v>247</v>
      </c>
      <c r="F86" s="16">
        <v>7</v>
      </c>
      <c r="G86" s="17" t="s">
        <v>237</v>
      </c>
      <c r="H86" s="17">
        <v>1</v>
      </c>
      <c r="I86" s="17">
        <v>1</v>
      </c>
      <c r="J86" s="17">
        <v>0.003</v>
      </c>
      <c r="K86" s="17"/>
      <c r="L86" s="17"/>
      <c r="M86" s="14"/>
      <c r="N86" s="14"/>
      <c r="O86" s="14">
        <v>1</v>
      </c>
      <c r="P86" s="14">
        <v>1</v>
      </c>
      <c r="Q86" s="26">
        <v>50</v>
      </c>
      <c r="R86" s="24" t="s">
        <v>147</v>
      </c>
      <c r="S86" s="14"/>
      <c r="T86" s="14"/>
      <c r="U86" s="14"/>
      <c r="V86" s="14"/>
      <c r="W86" s="14"/>
      <c r="X86" s="14"/>
      <c r="Y86" s="14"/>
      <c r="Z86" s="14"/>
      <c r="AA86" s="14"/>
    </row>
    <row r="87" hidden="1" customHeight="1" spans="1:27">
      <c r="A87" s="13">
        <f>MATCH(B87,'2021年11月-2022年3月旅行社组织国内游客在厦住宿补助'!C$5:C$39,0)</f>
        <v>12</v>
      </c>
      <c r="B87" s="14" t="s">
        <v>51</v>
      </c>
      <c r="C87" s="15">
        <f>COUNTIF(B$6:B87,B87)</f>
        <v>38</v>
      </c>
      <c r="D87" s="15" t="str">
        <f t="shared" si="3"/>
        <v>GD45FXD3SG24</v>
      </c>
      <c r="E87" s="16" t="s">
        <v>249</v>
      </c>
      <c r="F87" s="16">
        <v>2</v>
      </c>
      <c r="G87" s="17" t="s">
        <v>237</v>
      </c>
      <c r="H87" s="17">
        <v>1</v>
      </c>
      <c r="I87" s="17">
        <v>5</v>
      </c>
      <c r="J87" s="17">
        <v>0.012</v>
      </c>
      <c r="K87" s="17"/>
      <c r="L87" s="17"/>
      <c r="M87" s="14"/>
      <c r="N87" s="14"/>
      <c r="O87" s="14">
        <v>1</v>
      </c>
      <c r="P87" s="14">
        <v>5</v>
      </c>
      <c r="Q87" s="14">
        <f t="shared" si="2"/>
        <v>120</v>
      </c>
      <c r="R87" s="24" t="s">
        <v>147</v>
      </c>
      <c r="S87" s="14"/>
      <c r="T87" s="14"/>
      <c r="U87" s="14"/>
      <c r="V87" s="14"/>
      <c r="W87" s="14"/>
      <c r="X87" s="14"/>
      <c r="Y87" s="14"/>
      <c r="Z87" s="14"/>
      <c r="AA87" s="14"/>
    </row>
    <row r="88" hidden="1" customHeight="1" spans="1:27">
      <c r="A88" s="13">
        <f>MATCH(B88,'2021年11月-2022年3月旅行社组织国内游客在厦住宿补助'!C$5:C$39,0)</f>
        <v>12</v>
      </c>
      <c r="B88" s="14" t="s">
        <v>51</v>
      </c>
      <c r="C88" s="15">
        <f>COUNTIF(B$6:B88,B88)</f>
        <v>39</v>
      </c>
      <c r="D88" s="15" t="str">
        <f t="shared" si="3"/>
        <v/>
      </c>
      <c r="E88" s="16" t="s">
        <v>249</v>
      </c>
      <c r="F88" s="16">
        <v>2</v>
      </c>
      <c r="G88" s="17" t="s">
        <v>237</v>
      </c>
      <c r="H88" s="17">
        <v>1</v>
      </c>
      <c r="I88" s="17">
        <v>4</v>
      </c>
      <c r="J88" s="17">
        <v>0.012</v>
      </c>
      <c r="K88" s="17"/>
      <c r="L88" s="17"/>
      <c r="M88" s="14"/>
      <c r="N88" s="14"/>
      <c r="O88" s="14">
        <v>1</v>
      </c>
      <c r="P88" s="14">
        <v>4</v>
      </c>
      <c r="Q88" s="14">
        <f t="shared" si="2"/>
        <v>120</v>
      </c>
      <c r="R88" s="24" t="s">
        <v>147</v>
      </c>
      <c r="S88" s="14"/>
      <c r="T88" s="14"/>
      <c r="U88" s="14"/>
      <c r="V88" s="14"/>
      <c r="W88" s="14"/>
      <c r="X88" s="14"/>
      <c r="Y88" s="14"/>
      <c r="Z88" s="14"/>
      <c r="AA88" s="14"/>
    </row>
    <row r="89" hidden="1" customHeight="1" spans="1:27">
      <c r="A89" s="13">
        <f>MATCH(B89,'2021年11月-2022年3月旅行社组织国内游客在厦住宿补助'!C$5:C$39,0)</f>
        <v>12</v>
      </c>
      <c r="B89" s="14" t="s">
        <v>51</v>
      </c>
      <c r="C89" s="15">
        <f>COUNTIF(B$6:B89,B89)</f>
        <v>40</v>
      </c>
      <c r="D89" s="15" t="str">
        <f t="shared" si="3"/>
        <v>GD78JJXCSG90</v>
      </c>
      <c r="E89" s="16" t="s">
        <v>250</v>
      </c>
      <c r="F89" s="16">
        <v>2</v>
      </c>
      <c r="G89" s="17" t="s">
        <v>237</v>
      </c>
      <c r="H89" s="17">
        <v>1</v>
      </c>
      <c r="I89" s="17">
        <v>3</v>
      </c>
      <c r="J89" s="17">
        <v>0.012</v>
      </c>
      <c r="K89" s="17"/>
      <c r="L89" s="17"/>
      <c r="M89" s="14"/>
      <c r="N89" s="14"/>
      <c r="O89" s="14">
        <v>1</v>
      </c>
      <c r="P89" s="14">
        <v>3</v>
      </c>
      <c r="Q89" s="14">
        <f t="shared" si="2"/>
        <v>120</v>
      </c>
      <c r="R89" s="24" t="s">
        <v>147</v>
      </c>
      <c r="S89" s="14"/>
      <c r="T89" s="14"/>
      <c r="U89" s="14"/>
      <c r="V89" s="14"/>
      <c r="W89" s="14"/>
      <c r="X89" s="14"/>
      <c r="Y89" s="14"/>
      <c r="Z89" s="14"/>
      <c r="AA89" s="14"/>
    </row>
    <row r="90" hidden="1" customHeight="1" spans="1:27">
      <c r="A90" s="13">
        <f>MATCH(B90,'2021年11月-2022年3月旅行社组织国内游客在厦住宿补助'!C$5:C$39,0)</f>
        <v>12</v>
      </c>
      <c r="B90" s="14" t="s">
        <v>51</v>
      </c>
      <c r="C90" s="15">
        <f>COUNTIF(B$6:B90,B90)</f>
        <v>41</v>
      </c>
      <c r="D90" s="15" t="str">
        <f t="shared" si="3"/>
        <v>GD39J2N16M30</v>
      </c>
      <c r="E90" s="16" t="s">
        <v>251</v>
      </c>
      <c r="F90" s="16">
        <v>4</v>
      </c>
      <c r="G90" s="17" t="s">
        <v>252</v>
      </c>
      <c r="H90" s="17">
        <v>1</v>
      </c>
      <c r="I90" s="17">
        <v>1</v>
      </c>
      <c r="J90" s="17">
        <v>0.003</v>
      </c>
      <c r="K90" s="17">
        <v>20220128</v>
      </c>
      <c r="L90" s="17">
        <v>20220129</v>
      </c>
      <c r="M90" s="14"/>
      <c r="N90" s="14"/>
      <c r="O90" s="14">
        <v>1</v>
      </c>
      <c r="P90" s="14">
        <v>1</v>
      </c>
      <c r="Q90" s="14">
        <f t="shared" si="2"/>
        <v>30</v>
      </c>
      <c r="R90" s="24" t="s">
        <v>147</v>
      </c>
      <c r="S90" s="14"/>
      <c r="T90" s="14"/>
      <c r="U90" s="14"/>
      <c r="V90" s="14"/>
      <c r="W90" s="14"/>
      <c r="X90" s="14"/>
      <c r="Y90" s="14"/>
      <c r="Z90" s="14"/>
      <c r="AA90" s="14"/>
    </row>
    <row r="91" hidden="1" customHeight="1" spans="1:27">
      <c r="A91" s="13">
        <f>MATCH(B91,'2021年11月-2022年3月旅行社组织国内游客在厦住宿补助'!C$5:C$39,0)</f>
        <v>12</v>
      </c>
      <c r="B91" s="14" t="s">
        <v>51</v>
      </c>
      <c r="C91" s="15">
        <f>COUNTIF(B$6:B91,B91)</f>
        <v>42</v>
      </c>
      <c r="D91" s="15" t="str">
        <f t="shared" si="3"/>
        <v/>
      </c>
      <c r="E91" s="16" t="s">
        <v>251</v>
      </c>
      <c r="F91" s="16">
        <v>4</v>
      </c>
      <c r="G91" s="17" t="s">
        <v>229</v>
      </c>
      <c r="H91" s="17">
        <v>1</v>
      </c>
      <c r="I91" s="17">
        <v>1</v>
      </c>
      <c r="J91" s="17">
        <v>0.003</v>
      </c>
      <c r="K91" s="17"/>
      <c r="L91" s="17"/>
      <c r="M91" s="14"/>
      <c r="N91" s="14"/>
      <c r="O91" s="14">
        <v>1</v>
      </c>
      <c r="P91" s="14">
        <v>1</v>
      </c>
      <c r="Q91" s="14">
        <f t="shared" si="2"/>
        <v>30</v>
      </c>
      <c r="R91" s="24" t="s">
        <v>147</v>
      </c>
      <c r="S91" s="14"/>
      <c r="T91" s="14"/>
      <c r="U91" s="14"/>
      <c r="V91" s="14"/>
      <c r="W91" s="14"/>
      <c r="X91" s="14"/>
      <c r="Y91" s="14"/>
      <c r="Z91" s="14"/>
      <c r="AA91" s="14"/>
    </row>
    <row r="92" hidden="1" customHeight="1" spans="1:27">
      <c r="A92" s="13">
        <f>MATCH(B92,'2021年11月-2022年3月旅行社组织国内游客在厦住宿补助'!C$5:C$39,0)</f>
        <v>12</v>
      </c>
      <c r="B92" s="14" t="s">
        <v>51</v>
      </c>
      <c r="C92" s="15">
        <f>COUNTIF(B$6:B92,B92)</f>
        <v>43</v>
      </c>
      <c r="D92" s="15" t="str">
        <f t="shared" si="3"/>
        <v/>
      </c>
      <c r="E92" s="16" t="s">
        <v>251</v>
      </c>
      <c r="F92" s="16">
        <v>4</v>
      </c>
      <c r="G92" s="17" t="s">
        <v>229</v>
      </c>
      <c r="H92" s="17">
        <v>1</v>
      </c>
      <c r="I92" s="17">
        <v>1</v>
      </c>
      <c r="J92" s="17">
        <v>0.003</v>
      </c>
      <c r="K92" s="17"/>
      <c r="L92" s="17"/>
      <c r="M92" s="14"/>
      <c r="N92" s="14"/>
      <c r="O92" s="14">
        <v>1</v>
      </c>
      <c r="P92" s="14">
        <v>1</v>
      </c>
      <c r="Q92" s="14">
        <f t="shared" si="2"/>
        <v>30</v>
      </c>
      <c r="R92" s="24" t="s">
        <v>147</v>
      </c>
      <c r="S92" s="14"/>
      <c r="T92" s="14"/>
      <c r="U92" s="14"/>
      <c r="V92" s="14"/>
      <c r="W92" s="14"/>
      <c r="X92" s="14"/>
      <c r="Y92" s="14"/>
      <c r="Z92" s="14"/>
      <c r="AA92" s="14"/>
    </row>
    <row r="93" hidden="1" customHeight="1" spans="1:27">
      <c r="A93" s="13">
        <f>MATCH(B93,'2021年11月-2022年3月旅行社组织国内游客在厦住宿补助'!C$5:C$39,0)</f>
        <v>12</v>
      </c>
      <c r="B93" s="14" t="s">
        <v>51</v>
      </c>
      <c r="C93" s="15">
        <f>COUNTIF(B$6:B93,B93)</f>
        <v>44</v>
      </c>
      <c r="D93" s="15" t="str">
        <f t="shared" si="3"/>
        <v>GD20UWRY7X38</v>
      </c>
      <c r="E93" s="16" t="s">
        <v>253</v>
      </c>
      <c r="F93" s="16">
        <v>8</v>
      </c>
      <c r="G93" s="17" t="s">
        <v>252</v>
      </c>
      <c r="H93" s="17">
        <v>2</v>
      </c>
      <c r="I93" s="17">
        <v>4</v>
      </c>
      <c r="J93" s="17">
        <v>0.024</v>
      </c>
      <c r="K93" s="17">
        <v>20220131</v>
      </c>
      <c r="L93" s="17">
        <v>20220204</v>
      </c>
      <c r="M93" s="14"/>
      <c r="N93" s="14"/>
      <c r="O93" s="14">
        <v>2</v>
      </c>
      <c r="P93" s="14">
        <v>4</v>
      </c>
      <c r="Q93" s="14">
        <f t="shared" si="2"/>
        <v>240</v>
      </c>
      <c r="R93" s="24" t="s">
        <v>147</v>
      </c>
      <c r="S93" s="14"/>
      <c r="T93" s="14"/>
      <c r="U93" s="14"/>
      <c r="V93" s="14"/>
      <c r="W93" s="14"/>
      <c r="X93" s="14"/>
      <c r="Y93" s="14"/>
      <c r="Z93" s="14"/>
      <c r="AA93" s="14"/>
    </row>
    <row r="94" hidden="1" customHeight="1" spans="1:27">
      <c r="A94" s="13">
        <f>MATCH(B94,'2021年11月-2022年3月旅行社组织国内游客在厦住宿补助'!C$5:C$39,0)</f>
        <v>12</v>
      </c>
      <c r="B94" s="14" t="s">
        <v>51</v>
      </c>
      <c r="C94" s="15">
        <f>COUNTIF(B$6:B94,B94)</f>
        <v>45</v>
      </c>
      <c r="D94" s="15" t="str">
        <f t="shared" si="3"/>
        <v>GD13TND20I80</v>
      </c>
      <c r="E94" s="16" t="s">
        <v>254</v>
      </c>
      <c r="F94" s="16">
        <v>12</v>
      </c>
      <c r="G94" s="17" t="s">
        <v>232</v>
      </c>
      <c r="H94" s="17">
        <v>5</v>
      </c>
      <c r="I94" s="17">
        <v>3</v>
      </c>
      <c r="J94" s="17">
        <v>0.06</v>
      </c>
      <c r="K94" s="17">
        <v>20220203</v>
      </c>
      <c r="L94" s="17">
        <v>20220206</v>
      </c>
      <c r="M94" s="14"/>
      <c r="N94" s="14"/>
      <c r="O94" s="14">
        <v>5</v>
      </c>
      <c r="P94" s="14">
        <v>3</v>
      </c>
      <c r="Q94" s="14">
        <f t="shared" si="2"/>
        <v>600</v>
      </c>
      <c r="R94" s="24" t="s">
        <v>147</v>
      </c>
      <c r="S94" s="14"/>
      <c r="T94" s="14"/>
      <c r="U94" s="14"/>
      <c r="V94" s="14"/>
      <c r="W94" s="14"/>
      <c r="X94" s="14"/>
      <c r="Y94" s="14"/>
      <c r="Z94" s="14"/>
      <c r="AA94" s="14"/>
    </row>
    <row r="95" hidden="1" customHeight="1" spans="1:27">
      <c r="A95" s="13">
        <f>MATCH(B95,'2021年11月-2022年3月旅行社组织国内游客在厦住宿补助'!C$5:C$39,0)</f>
        <v>12</v>
      </c>
      <c r="B95" s="14" t="s">
        <v>51</v>
      </c>
      <c r="C95" s="15">
        <f>COUNTIF(B$6:B95,B95)</f>
        <v>46</v>
      </c>
      <c r="D95" s="15" t="str">
        <f t="shared" si="3"/>
        <v>GD94ISP37726</v>
      </c>
      <c r="E95" s="16" t="s">
        <v>255</v>
      </c>
      <c r="F95" s="16">
        <v>11</v>
      </c>
      <c r="G95" s="17" t="s">
        <v>232</v>
      </c>
      <c r="H95" s="17">
        <v>2</v>
      </c>
      <c r="I95" s="17">
        <v>2</v>
      </c>
      <c r="J95" s="17">
        <v>0.014</v>
      </c>
      <c r="K95" s="17">
        <v>20220209</v>
      </c>
      <c r="L95" s="17">
        <v>20220211</v>
      </c>
      <c r="M95" s="14"/>
      <c r="N95" s="14"/>
      <c r="O95" s="14">
        <v>2</v>
      </c>
      <c r="P95" s="14">
        <v>2</v>
      </c>
      <c r="Q95" s="14">
        <f t="shared" si="2"/>
        <v>140</v>
      </c>
      <c r="R95" s="24" t="s">
        <v>147</v>
      </c>
      <c r="S95" s="14"/>
      <c r="T95" s="14"/>
      <c r="U95" s="14"/>
      <c r="V95" s="14"/>
      <c r="W95" s="14"/>
      <c r="X95" s="14"/>
      <c r="Y95" s="14"/>
      <c r="Z95" s="14"/>
      <c r="AA95" s="14"/>
    </row>
    <row r="96" hidden="1" customHeight="1" spans="1:27">
      <c r="A96" s="13">
        <f>MATCH(B96,'2021年11月-2022年3月旅行社组织国内游客在厦住宿补助'!C$5:C$39,0)</f>
        <v>12</v>
      </c>
      <c r="B96" s="14" t="s">
        <v>51</v>
      </c>
      <c r="C96" s="15">
        <f>COUNTIF(B$6:B96,B96)</f>
        <v>47</v>
      </c>
      <c r="D96" s="15" t="str">
        <f t="shared" si="3"/>
        <v/>
      </c>
      <c r="E96" s="16" t="s">
        <v>255</v>
      </c>
      <c r="F96" s="16">
        <v>11</v>
      </c>
      <c r="G96" s="17" t="s">
        <v>232</v>
      </c>
      <c r="H96" s="17">
        <v>2</v>
      </c>
      <c r="I96" s="17">
        <v>1</v>
      </c>
      <c r="J96" s="17">
        <v>0.006</v>
      </c>
      <c r="K96" s="17">
        <v>20220212</v>
      </c>
      <c r="L96" s="17">
        <v>20220213</v>
      </c>
      <c r="M96" s="14"/>
      <c r="N96" s="14"/>
      <c r="O96" s="14">
        <v>2</v>
      </c>
      <c r="P96" s="14">
        <v>1</v>
      </c>
      <c r="Q96" s="26">
        <v>100</v>
      </c>
      <c r="R96" s="24" t="s">
        <v>147</v>
      </c>
      <c r="S96" s="14"/>
      <c r="T96" s="14"/>
      <c r="U96" s="14"/>
      <c r="V96" s="14"/>
      <c r="W96" s="14"/>
      <c r="X96" s="14"/>
      <c r="Y96" s="14"/>
      <c r="Z96" s="14"/>
      <c r="AA96" s="14"/>
    </row>
    <row r="97" hidden="1" customHeight="1" spans="1:27">
      <c r="A97" s="13">
        <f>MATCH(B97,'2021年11月-2022年3月旅行社组织国内游客在厦住宿补助'!C$5:C$39,0)</f>
        <v>12</v>
      </c>
      <c r="B97" s="14" t="s">
        <v>51</v>
      </c>
      <c r="C97" s="15">
        <f>COUNTIF(B$6:B97,B97)</f>
        <v>48</v>
      </c>
      <c r="D97" s="15" t="str">
        <f t="shared" si="3"/>
        <v/>
      </c>
      <c r="E97" s="16" t="s">
        <v>255</v>
      </c>
      <c r="F97" s="16">
        <v>11</v>
      </c>
      <c r="G97" s="17" t="s">
        <v>229</v>
      </c>
      <c r="H97" s="17">
        <v>1</v>
      </c>
      <c r="I97" s="17">
        <v>4</v>
      </c>
      <c r="J97" s="17">
        <v>0.012</v>
      </c>
      <c r="K97" s="17"/>
      <c r="L97" s="17"/>
      <c r="M97" s="14"/>
      <c r="N97" s="14"/>
      <c r="O97" s="14">
        <v>1</v>
      </c>
      <c r="P97" s="14">
        <v>4</v>
      </c>
      <c r="Q97" s="14">
        <f t="shared" si="2"/>
        <v>120</v>
      </c>
      <c r="R97" s="24" t="s">
        <v>147</v>
      </c>
      <c r="S97" s="14"/>
      <c r="T97" s="14"/>
      <c r="U97" s="14"/>
      <c r="V97" s="14"/>
      <c r="W97" s="14"/>
      <c r="X97" s="14"/>
      <c r="Y97" s="14"/>
      <c r="Z97" s="14"/>
      <c r="AA97" s="14"/>
    </row>
    <row r="98" hidden="1" customHeight="1" spans="1:27">
      <c r="A98" s="13">
        <f>MATCH(B98,'2021年11月-2022年3月旅行社组织国内游客在厦住宿补助'!C$5:C$39,0)</f>
        <v>12</v>
      </c>
      <c r="B98" s="14" t="s">
        <v>51</v>
      </c>
      <c r="C98" s="15">
        <f>COUNTIF(B$6:B98,B98)</f>
        <v>49</v>
      </c>
      <c r="D98" s="15" t="str">
        <f t="shared" si="3"/>
        <v/>
      </c>
      <c r="E98" s="16" t="s">
        <v>255</v>
      </c>
      <c r="F98" s="16">
        <v>11</v>
      </c>
      <c r="G98" s="17" t="s">
        <v>229</v>
      </c>
      <c r="H98" s="17">
        <v>1</v>
      </c>
      <c r="I98" s="17">
        <v>4</v>
      </c>
      <c r="J98" s="17">
        <v>0.012</v>
      </c>
      <c r="K98" s="17"/>
      <c r="L98" s="17"/>
      <c r="M98" s="14"/>
      <c r="N98" s="14"/>
      <c r="O98" s="14">
        <v>1</v>
      </c>
      <c r="P98" s="14">
        <v>4</v>
      </c>
      <c r="Q98" s="14">
        <f t="shared" si="2"/>
        <v>120</v>
      </c>
      <c r="R98" s="24" t="s">
        <v>147</v>
      </c>
      <c r="S98" s="14"/>
      <c r="T98" s="14"/>
      <c r="U98" s="14"/>
      <c r="V98" s="14"/>
      <c r="W98" s="14"/>
      <c r="X98" s="14"/>
      <c r="Y98" s="14"/>
      <c r="Z98" s="14"/>
      <c r="AA98" s="14"/>
    </row>
    <row r="99" hidden="1" customHeight="1" spans="1:27">
      <c r="A99" s="13">
        <f>MATCH(B99,'2021年11月-2022年3月旅行社组织国内游客在厦住宿补助'!C$5:C$39,0)</f>
        <v>12</v>
      </c>
      <c r="B99" s="14" t="s">
        <v>51</v>
      </c>
      <c r="C99" s="15">
        <f>COUNTIF(B$6:B99,B99)</f>
        <v>50</v>
      </c>
      <c r="D99" s="15" t="str">
        <f t="shared" si="3"/>
        <v>GD96ATNHFF88</v>
      </c>
      <c r="E99" s="16" t="s">
        <v>256</v>
      </c>
      <c r="F99" s="16">
        <v>1</v>
      </c>
      <c r="G99" s="17" t="s">
        <v>229</v>
      </c>
      <c r="H99" s="17">
        <v>1</v>
      </c>
      <c r="I99" s="17">
        <v>1</v>
      </c>
      <c r="J99" s="17">
        <v>0.003</v>
      </c>
      <c r="K99" s="17"/>
      <c r="L99" s="17"/>
      <c r="M99" s="14"/>
      <c r="N99" s="14"/>
      <c r="O99" s="14">
        <v>1</v>
      </c>
      <c r="P99" s="14">
        <v>1</v>
      </c>
      <c r="Q99" s="14">
        <f t="shared" si="2"/>
        <v>30</v>
      </c>
      <c r="R99" s="24" t="s">
        <v>147</v>
      </c>
      <c r="S99" s="14"/>
      <c r="T99" s="14"/>
      <c r="U99" s="14"/>
      <c r="V99" s="14"/>
      <c r="W99" s="14"/>
      <c r="X99" s="14"/>
      <c r="Y99" s="14"/>
      <c r="Z99" s="14"/>
      <c r="AA99" s="14"/>
    </row>
    <row r="100" hidden="1" customHeight="1" spans="1:27">
      <c r="A100" s="13">
        <f>MATCH(B100,'2021年11月-2022年3月旅行社组织国内游客在厦住宿补助'!C$5:C$39,0)</f>
        <v>12</v>
      </c>
      <c r="B100" s="14" t="s">
        <v>51</v>
      </c>
      <c r="C100" s="15">
        <f>COUNTIF(B$6:B100,B100)</f>
        <v>51</v>
      </c>
      <c r="D100" s="15" t="str">
        <f t="shared" si="3"/>
        <v>GD13M0V85J45</v>
      </c>
      <c r="E100" s="16" t="s">
        <v>257</v>
      </c>
      <c r="F100" s="16">
        <v>13</v>
      </c>
      <c r="G100" s="17" t="s">
        <v>229</v>
      </c>
      <c r="H100" s="17">
        <v>5</v>
      </c>
      <c r="I100" s="17">
        <v>2</v>
      </c>
      <c r="J100" s="17">
        <v>0.035</v>
      </c>
      <c r="K100" s="17"/>
      <c r="L100" s="17"/>
      <c r="M100" s="14"/>
      <c r="N100" s="14"/>
      <c r="O100" s="14">
        <v>5</v>
      </c>
      <c r="P100" s="14">
        <v>2</v>
      </c>
      <c r="Q100" s="14">
        <f t="shared" si="2"/>
        <v>350</v>
      </c>
      <c r="R100" s="24" t="s">
        <v>147</v>
      </c>
      <c r="S100" s="14"/>
      <c r="T100" s="14"/>
      <c r="U100" s="14"/>
      <c r="V100" s="14"/>
      <c r="W100" s="14"/>
      <c r="X100" s="14"/>
      <c r="Y100" s="14"/>
      <c r="Z100" s="14"/>
      <c r="AA100" s="14"/>
    </row>
    <row r="101" hidden="1" customHeight="1" spans="1:27">
      <c r="A101" s="13">
        <f>MATCH(B101,'2021年11月-2022年3月旅行社组织国内游客在厦住宿补助'!C$5:C$39,0)</f>
        <v>12</v>
      </c>
      <c r="B101" s="14" t="s">
        <v>51</v>
      </c>
      <c r="C101" s="15">
        <f>COUNTIF(B$6:B101,B101)</f>
        <v>52</v>
      </c>
      <c r="D101" s="15" t="str">
        <f t="shared" si="3"/>
        <v>GD872HFWME68</v>
      </c>
      <c r="E101" s="16" t="s">
        <v>258</v>
      </c>
      <c r="F101" s="16">
        <v>5</v>
      </c>
      <c r="G101" s="17" t="s">
        <v>229</v>
      </c>
      <c r="H101" s="17">
        <v>2</v>
      </c>
      <c r="I101" s="17">
        <v>2</v>
      </c>
      <c r="J101" s="17">
        <v>0.014</v>
      </c>
      <c r="K101" s="17"/>
      <c r="L101" s="17"/>
      <c r="M101" s="14"/>
      <c r="N101" s="14"/>
      <c r="O101" s="14">
        <v>2</v>
      </c>
      <c r="P101" s="14">
        <v>2</v>
      </c>
      <c r="Q101" s="14">
        <f t="shared" si="2"/>
        <v>140</v>
      </c>
      <c r="R101" s="24" t="s">
        <v>147</v>
      </c>
      <c r="S101" s="14"/>
      <c r="T101" s="14"/>
      <c r="U101" s="14"/>
      <c r="V101" s="14"/>
      <c r="W101" s="14"/>
      <c r="X101" s="14"/>
      <c r="Y101" s="14"/>
      <c r="Z101" s="14"/>
      <c r="AA101" s="14"/>
    </row>
    <row r="102" hidden="1" customHeight="1" spans="1:27">
      <c r="A102" s="13">
        <f>MATCH(B102,'2021年11月-2022年3月旅行社组织国内游客在厦住宿补助'!C$5:C$39,0)</f>
        <v>12</v>
      </c>
      <c r="B102" s="14" t="s">
        <v>51</v>
      </c>
      <c r="C102" s="15">
        <f>COUNTIF(B$6:B102,B102)</f>
        <v>53</v>
      </c>
      <c r="D102" s="15" t="str">
        <f t="shared" si="3"/>
        <v/>
      </c>
      <c r="E102" s="16" t="s">
        <v>258</v>
      </c>
      <c r="F102" s="16">
        <v>5</v>
      </c>
      <c r="G102" s="17" t="s">
        <v>229</v>
      </c>
      <c r="H102" s="17">
        <v>1</v>
      </c>
      <c r="I102" s="17">
        <v>1</v>
      </c>
      <c r="J102" s="17">
        <v>0.003</v>
      </c>
      <c r="K102" s="17"/>
      <c r="L102" s="17"/>
      <c r="M102" s="14"/>
      <c r="N102" s="14"/>
      <c r="O102" s="14">
        <v>1</v>
      </c>
      <c r="P102" s="14">
        <v>1</v>
      </c>
      <c r="Q102" s="14">
        <f t="shared" si="2"/>
        <v>30</v>
      </c>
      <c r="R102" s="24" t="s">
        <v>147</v>
      </c>
      <c r="S102" s="14"/>
      <c r="T102" s="14"/>
      <c r="U102" s="14"/>
      <c r="V102" s="14"/>
      <c r="W102" s="14"/>
      <c r="X102" s="14"/>
      <c r="Y102" s="14"/>
      <c r="Z102" s="14"/>
      <c r="AA102" s="14"/>
    </row>
    <row r="103" hidden="1" customHeight="1" spans="1:27">
      <c r="A103" s="13">
        <f>MATCH(B103,'2021年11月-2022年3月旅行社组织国内游客在厦住宿补助'!C$5:C$39,0)</f>
        <v>12</v>
      </c>
      <c r="B103" s="14" t="s">
        <v>51</v>
      </c>
      <c r="C103" s="15">
        <f>COUNTIF(B$6:B103,B103)</f>
        <v>54</v>
      </c>
      <c r="D103" s="15" t="str">
        <f t="shared" si="3"/>
        <v/>
      </c>
      <c r="E103" s="16" t="s">
        <v>258</v>
      </c>
      <c r="F103" s="16">
        <v>5</v>
      </c>
      <c r="G103" s="17" t="s">
        <v>229</v>
      </c>
      <c r="H103" s="17">
        <v>2</v>
      </c>
      <c r="I103" s="17">
        <v>2</v>
      </c>
      <c r="J103" s="17">
        <v>0.014</v>
      </c>
      <c r="K103" s="17"/>
      <c r="L103" s="17"/>
      <c r="M103" s="14"/>
      <c r="N103" s="14"/>
      <c r="O103" s="14">
        <v>2</v>
      </c>
      <c r="P103" s="14">
        <v>2</v>
      </c>
      <c r="Q103" s="26">
        <v>100</v>
      </c>
      <c r="R103" s="24" t="s">
        <v>147</v>
      </c>
      <c r="S103" s="14"/>
      <c r="T103" s="14"/>
      <c r="U103" s="14"/>
      <c r="V103" s="14"/>
      <c r="W103" s="14"/>
      <c r="X103" s="14"/>
      <c r="Y103" s="14"/>
      <c r="Z103" s="14"/>
      <c r="AA103" s="14"/>
    </row>
    <row r="104" hidden="1" customHeight="1" spans="1:27">
      <c r="A104" s="13">
        <f>MATCH(B104,'2021年11月-2022年3月旅行社组织国内游客在厦住宿补助'!C$5:C$39,0)</f>
        <v>12</v>
      </c>
      <c r="B104" s="14" t="s">
        <v>51</v>
      </c>
      <c r="C104" s="15">
        <f>COUNTIF(B$6:B104,B104)</f>
        <v>55</v>
      </c>
      <c r="D104" s="15" t="str">
        <f t="shared" si="3"/>
        <v>GD424ZK56952</v>
      </c>
      <c r="E104" s="16" t="s">
        <v>259</v>
      </c>
      <c r="F104" s="16">
        <v>2</v>
      </c>
      <c r="G104" s="17" t="s">
        <v>229</v>
      </c>
      <c r="H104" s="17">
        <v>1</v>
      </c>
      <c r="I104" s="17">
        <v>1</v>
      </c>
      <c r="J104" s="17">
        <v>0.003</v>
      </c>
      <c r="K104" s="17"/>
      <c r="L104" s="17"/>
      <c r="M104" s="14"/>
      <c r="N104" s="14"/>
      <c r="O104" s="14">
        <v>1</v>
      </c>
      <c r="P104" s="14">
        <v>1</v>
      </c>
      <c r="Q104" s="14">
        <f t="shared" si="2"/>
        <v>30</v>
      </c>
      <c r="R104" s="24" t="s">
        <v>147</v>
      </c>
      <c r="S104" s="14"/>
      <c r="T104" s="14"/>
      <c r="U104" s="14"/>
      <c r="V104" s="14"/>
      <c r="W104" s="14"/>
      <c r="X104" s="14"/>
      <c r="Y104" s="14"/>
      <c r="Z104" s="14"/>
      <c r="AA104" s="14"/>
    </row>
    <row r="105" s="7" customFormat="1" hidden="1" customHeight="1" spans="1:27">
      <c r="A105" s="27">
        <f>MATCH(B105,'2021年11月-2022年3月旅行社组织国内游客在厦住宿补助'!C$5:C$39,0)</f>
        <v>12</v>
      </c>
      <c r="B105" s="21" t="s">
        <v>51</v>
      </c>
      <c r="C105" s="28">
        <f>COUNTIF(B$6:B105,B105)</f>
        <v>56</v>
      </c>
      <c r="D105" s="15" t="str">
        <f t="shared" si="3"/>
        <v/>
      </c>
      <c r="E105" s="17" t="s">
        <v>259</v>
      </c>
      <c r="F105" s="17">
        <v>2</v>
      </c>
      <c r="G105" s="17" t="s">
        <v>229</v>
      </c>
      <c r="H105" s="17">
        <v>1</v>
      </c>
      <c r="I105" s="17">
        <v>1</v>
      </c>
      <c r="J105" s="17">
        <v>0.003</v>
      </c>
      <c r="K105" s="17"/>
      <c r="L105" s="17"/>
      <c r="M105" s="21"/>
      <c r="N105" s="21"/>
      <c r="O105" s="21">
        <v>1</v>
      </c>
      <c r="P105" s="21">
        <v>0</v>
      </c>
      <c r="Q105" s="21">
        <f t="shared" si="2"/>
        <v>0</v>
      </c>
      <c r="R105" s="29" t="s">
        <v>147</v>
      </c>
      <c r="S105" s="21"/>
      <c r="T105" s="21"/>
      <c r="U105" s="21"/>
      <c r="V105" s="21"/>
      <c r="W105" s="21"/>
      <c r="X105" s="21"/>
      <c r="Y105" s="21"/>
      <c r="Z105" s="21"/>
      <c r="AA105" s="21"/>
    </row>
    <row r="106" hidden="1" customHeight="1" spans="1:27">
      <c r="A106" s="13">
        <f>MATCH(B106,'2021年11月-2022年3月旅行社组织国内游客在厦住宿补助'!C$5:C$39,0)</f>
        <v>12</v>
      </c>
      <c r="B106" s="14" t="s">
        <v>51</v>
      </c>
      <c r="C106" s="15">
        <f>COUNTIF(B$6:B106,B106)</f>
        <v>57</v>
      </c>
      <c r="D106" s="15" t="str">
        <f t="shared" si="3"/>
        <v>GD51G2B7CY44</v>
      </c>
      <c r="E106" s="16" t="s">
        <v>260</v>
      </c>
      <c r="F106" s="16">
        <v>2</v>
      </c>
      <c r="G106" s="17" t="s">
        <v>229</v>
      </c>
      <c r="H106" s="17">
        <v>1</v>
      </c>
      <c r="I106" s="17">
        <v>4</v>
      </c>
      <c r="J106" s="17">
        <v>0.012</v>
      </c>
      <c r="K106" s="17"/>
      <c r="L106" s="17"/>
      <c r="M106" s="14"/>
      <c r="N106" s="14"/>
      <c r="O106" s="14">
        <v>1</v>
      </c>
      <c r="P106" s="14">
        <v>4</v>
      </c>
      <c r="Q106" s="14">
        <f t="shared" si="2"/>
        <v>120</v>
      </c>
      <c r="R106" s="24" t="s">
        <v>147</v>
      </c>
      <c r="S106" s="14"/>
      <c r="T106" s="14"/>
      <c r="U106" s="14"/>
      <c r="V106" s="14"/>
      <c r="W106" s="14"/>
      <c r="X106" s="14"/>
      <c r="Y106" s="14"/>
      <c r="Z106" s="14"/>
      <c r="AA106" s="14"/>
    </row>
    <row r="107" hidden="1" customHeight="1" spans="1:27">
      <c r="A107" s="13">
        <f>MATCH(B107,'2021年11月-2022年3月旅行社组织国内游客在厦住宿补助'!C$5:C$39,0)</f>
        <v>12</v>
      </c>
      <c r="B107" s="14" t="s">
        <v>51</v>
      </c>
      <c r="C107" s="15">
        <f>COUNTIF(B$6:B107,B107)</f>
        <v>58</v>
      </c>
      <c r="D107" s="15" t="str">
        <f t="shared" si="3"/>
        <v>GD03KCTYJM30</v>
      </c>
      <c r="E107" s="16" t="s">
        <v>261</v>
      </c>
      <c r="F107" s="16">
        <v>1</v>
      </c>
      <c r="G107" s="17" t="s">
        <v>229</v>
      </c>
      <c r="H107" s="17">
        <v>1</v>
      </c>
      <c r="I107" s="17">
        <v>1</v>
      </c>
      <c r="J107" s="17">
        <v>0.003</v>
      </c>
      <c r="K107" s="17"/>
      <c r="L107" s="17"/>
      <c r="M107" s="14" t="s">
        <v>262</v>
      </c>
      <c r="N107" s="14"/>
      <c r="O107" s="14">
        <v>1</v>
      </c>
      <c r="P107" s="14">
        <v>1</v>
      </c>
      <c r="Q107" s="14">
        <f t="shared" si="2"/>
        <v>0</v>
      </c>
      <c r="R107" s="24" t="s">
        <v>155</v>
      </c>
      <c r="S107" s="14"/>
      <c r="T107" s="14"/>
      <c r="U107" s="14"/>
      <c r="V107" s="14"/>
      <c r="W107" s="14"/>
      <c r="X107" s="14"/>
      <c r="Y107" s="14"/>
      <c r="Z107" s="14"/>
      <c r="AA107" s="14"/>
    </row>
    <row r="108" hidden="1" customHeight="1" spans="1:27">
      <c r="A108" s="13">
        <f>MATCH(B108,'2021年11月-2022年3月旅行社组织国内游客在厦住宿补助'!C$5:C$39,0)</f>
        <v>12</v>
      </c>
      <c r="B108" s="14" t="s">
        <v>51</v>
      </c>
      <c r="C108" s="15">
        <f>COUNTIF(B$6:B108,B108)</f>
        <v>59</v>
      </c>
      <c r="D108" s="15" t="str">
        <f t="shared" si="3"/>
        <v/>
      </c>
      <c r="E108" s="16" t="s">
        <v>261</v>
      </c>
      <c r="F108" s="16">
        <v>1</v>
      </c>
      <c r="G108" s="17" t="s">
        <v>229</v>
      </c>
      <c r="H108" s="17">
        <v>1</v>
      </c>
      <c r="I108" s="17">
        <v>1</v>
      </c>
      <c r="J108" s="17">
        <v>0.003</v>
      </c>
      <c r="K108" s="17"/>
      <c r="L108" s="17"/>
      <c r="M108" s="14" t="s">
        <v>262</v>
      </c>
      <c r="N108" s="14"/>
      <c r="O108" s="14">
        <v>1</v>
      </c>
      <c r="P108" s="14">
        <v>1</v>
      </c>
      <c r="Q108" s="14">
        <f t="shared" si="2"/>
        <v>0</v>
      </c>
      <c r="R108" s="24" t="s">
        <v>155</v>
      </c>
      <c r="S108" s="14"/>
      <c r="T108" s="14"/>
      <c r="U108" s="14"/>
      <c r="V108" s="14"/>
      <c r="W108" s="14"/>
      <c r="X108" s="14"/>
      <c r="Y108" s="14"/>
      <c r="Z108" s="14"/>
      <c r="AA108" s="14"/>
    </row>
    <row r="109" hidden="1" customHeight="1" spans="1:27">
      <c r="A109" s="13">
        <f>MATCH(B109,'2021年11月-2022年3月旅行社组织国内游客在厦住宿补助'!C$5:C$39,0)</f>
        <v>12</v>
      </c>
      <c r="B109" s="14" t="s">
        <v>51</v>
      </c>
      <c r="C109" s="15">
        <f>COUNTIF(B$6:B109,B109)</f>
        <v>60</v>
      </c>
      <c r="D109" s="15" t="str">
        <f t="shared" si="3"/>
        <v>GD91KIQM2K04</v>
      </c>
      <c r="E109" s="16" t="s">
        <v>263</v>
      </c>
      <c r="F109" s="16">
        <v>5</v>
      </c>
      <c r="G109" s="17" t="s">
        <v>229</v>
      </c>
      <c r="H109" s="17">
        <v>1</v>
      </c>
      <c r="I109" s="17">
        <v>1</v>
      </c>
      <c r="J109" s="17">
        <v>0.003</v>
      </c>
      <c r="K109" s="17"/>
      <c r="L109" s="17"/>
      <c r="M109" s="14"/>
      <c r="N109" s="14"/>
      <c r="O109" s="14">
        <v>1</v>
      </c>
      <c r="P109" s="14">
        <v>1</v>
      </c>
      <c r="Q109" s="14">
        <f t="shared" si="2"/>
        <v>30</v>
      </c>
      <c r="R109" s="24" t="s">
        <v>147</v>
      </c>
      <c r="S109" s="14"/>
      <c r="T109" s="14"/>
      <c r="U109" s="14"/>
      <c r="V109" s="14"/>
      <c r="W109" s="14"/>
      <c r="X109" s="14"/>
      <c r="Y109" s="14"/>
      <c r="Z109" s="14"/>
      <c r="AA109" s="14"/>
    </row>
    <row r="110" hidden="1" customHeight="1" spans="1:27">
      <c r="A110" s="13">
        <f>MATCH(B110,'2021年11月-2022年3月旅行社组织国内游客在厦住宿补助'!C$5:C$39,0)</f>
        <v>12</v>
      </c>
      <c r="B110" s="14" t="s">
        <v>51</v>
      </c>
      <c r="C110" s="15">
        <f>COUNTIF(B$6:B110,B110)</f>
        <v>61</v>
      </c>
      <c r="D110" s="15" t="str">
        <f t="shared" si="3"/>
        <v/>
      </c>
      <c r="E110" s="16" t="s">
        <v>263</v>
      </c>
      <c r="F110" s="16">
        <v>5</v>
      </c>
      <c r="G110" s="17" t="s">
        <v>229</v>
      </c>
      <c r="H110" s="17">
        <v>2</v>
      </c>
      <c r="I110" s="17">
        <v>1</v>
      </c>
      <c r="J110" s="17">
        <v>0.006</v>
      </c>
      <c r="K110" s="17"/>
      <c r="L110" s="17"/>
      <c r="M110" s="14"/>
      <c r="N110" s="14"/>
      <c r="O110" s="14">
        <v>2</v>
      </c>
      <c r="P110" s="14">
        <v>1</v>
      </c>
      <c r="Q110" s="14">
        <f t="shared" si="2"/>
        <v>60</v>
      </c>
      <c r="R110" s="24" t="s">
        <v>147</v>
      </c>
      <c r="S110" s="14"/>
      <c r="T110" s="14"/>
      <c r="U110" s="14"/>
      <c r="V110" s="14"/>
      <c r="W110" s="14"/>
      <c r="X110" s="14"/>
      <c r="Y110" s="14"/>
      <c r="Z110" s="14"/>
      <c r="AA110" s="14"/>
    </row>
    <row r="111" hidden="1" customHeight="1" spans="1:27">
      <c r="A111" s="13">
        <f>MATCH(B111,'2021年11月-2022年3月旅行社组织国内游客在厦住宿补助'!C$5:C$39,0)</f>
        <v>12</v>
      </c>
      <c r="B111" s="14" t="s">
        <v>51</v>
      </c>
      <c r="C111" s="15">
        <f>COUNTIF(B$6:B111,B111)</f>
        <v>62</v>
      </c>
      <c r="D111" s="15" t="str">
        <f t="shared" si="3"/>
        <v>GD85BJYQO150</v>
      </c>
      <c r="E111" s="16" t="s">
        <v>264</v>
      </c>
      <c r="F111" s="16">
        <v>2</v>
      </c>
      <c r="G111" s="17" t="s">
        <v>241</v>
      </c>
      <c r="H111" s="17">
        <v>1</v>
      </c>
      <c r="I111" s="17">
        <v>2</v>
      </c>
      <c r="J111" s="17">
        <v>0.007</v>
      </c>
      <c r="K111" s="17">
        <v>20211103</v>
      </c>
      <c r="L111" s="17">
        <v>20211105</v>
      </c>
      <c r="M111" s="14"/>
      <c r="N111" s="14"/>
      <c r="O111" s="14">
        <v>1</v>
      </c>
      <c r="P111" s="14">
        <v>2</v>
      </c>
      <c r="Q111" s="14">
        <f t="shared" si="2"/>
        <v>70</v>
      </c>
      <c r="R111" s="24" t="s">
        <v>147</v>
      </c>
      <c r="S111" s="14"/>
      <c r="T111" s="14"/>
      <c r="U111" s="14"/>
      <c r="V111" s="14"/>
      <c r="W111" s="14"/>
      <c r="X111" s="14"/>
      <c r="Y111" s="14"/>
      <c r="Z111" s="14"/>
      <c r="AA111" s="14"/>
    </row>
    <row r="112" hidden="1" customHeight="1" spans="1:27">
      <c r="A112" s="13">
        <f>MATCH(B112,'2021年11月-2022年3月旅行社组织国内游客在厦住宿补助'!C$5:C$39,0)</f>
        <v>12</v>
      </c>
      <c r="B112" s="14" t="s">
        <v>51</v>
      </c>
      <c r="C112" s="15">
        <f>COUNTIF(B$6:B112,B112)</f>
        <v>63</v>
      </c>
      <c r="D112" s="15" t="str">
        <f t="shared" si="3"/>
        <v>GD19Y25JC216</v>
      </c>
      <c r="E112" s="16" t="s">
        <v>265</v>
      </c>
      <c r="F112" s="16">
        <v>2</v>
      </c>
      <c r="G112" s="17" t="s">
        <v>241</v>
      </c>
      <c r="H112" s="17">
        <v>1</v>
      </c>
      <c r="I112" s="17">
        <v>1</v>
      </c>
      <c r="J112" s="17">
        <v>0.003</v>
      </c>
      <c r="K112" s="17">
        <v>20211201</v>
      </c>
      <c r="L112" s="17">
        <v>20211202</v>
      </c>
      <c r="M112" s="14"/>
      <c r="N112" s="14"/>
      <c r="O112" s="14">
        <v>1</v>
      </c>
      <c r="P112" s="14">
        <v>1</v>
      </c>
      <c r="Q112" s="14">
        <f t="shared" si="2"/>
        <v>30</v>
      </c>
      <c r="R112" s="24" t="s">
        <v>147</v>
      </c>
      <c r="S112" s="14"/>
      <c r="T112" s="14"/>
      <c r="U112" s="14"/>
      <c r="V112" s="14"/>
      <c r="W112" s="14"/>
      <c r="X112" s="14"/>
      <c r="Y112" s="14"/>
      <c r="Z112" s="14"/>
      <c r="AA112" s="14"/>
    </row>
    <row r="113" hidden="1" customHeight="1" spans="1:27">
      <c r="A113" s="13">
        <f>MATCH(B113,'2021年11月-2022年3月旅行社组织国内游客在厦住宿补助'!C$5:C$39,0)</f>
        <v>12</v>
      </c>
      <c r="B113" s="14" t="s">
        <v>51</v>
      </c>
      <c r="C113" s="15">
        <f>COUNTIF(B$6:B113,B113)</f>
        <v>64</v>
      </c>
      <c r="D113" s="15" t="str">
        <f t="shared" si="3"/>
        <v>GD08APQU4H51</v>
      </c>
      <c r="E113" s="16" t="s">
        <v>266</v>
      </c>
      <c r="F113" s="16">
        <v>2</v>
      </c>
      <c r="G113" s="17" t="s">
        <v>267</v>
      </c>
      <c r="H113" s="17">
        <v>1</v>
      </c>
      <c r="I113" s="17">
        <v>2</v>
      </c>
      <c r="J113" s="17">
        <v>0.007</v>
      </c>
      <c r="K113" s="17">
        <v>20211211</v>
      </c>
      <c r="L113" s="17">
        <v>20211213</v>
      </c>
      <c r="M113" s="14"/>
      <c r="N113" s="14"/>
      <c r="O113" s="14">
        <v>1</v>
      </c>
      <c r="P113" s="14">
        <v>2</v>
      </c>
      <c r="Q113" s="14">
        <f t="shared" si="2"/>
        <v>70</v>
      </c>
      <c r="R113" s="24" t="s">
        <v>147</v>
      </c>
      <c r="S113" s="14"/>
      <c r="T113" s="14"/>
      <c r="U113" s="14"/>
      <c r="V113" s="14"/>
      <c r="W113" s="14"/>
      <c r="X113" s="14"/>
      <c r="Y113" s="14"/>
      <c r="Z113" s="14"/>
      <c r="AA113" s="14"/>
    </row>
    <row r="114" hidden="1" customHeight="1" spans="1:27">
      <c r="A114" s="13">
        <f>MATCH(B114,'2021年11月-2022年3月旅行社组织国内游客在厦住宿补助'!C$5:C$39,0)</f>
        <v>12</v>
      </c>
      <c r="B114" s="14" t="s">
        <v>51</v>
      </c>
      <c r="C114" s="15">
        <f>COUNTIF(B$6:B114,B114)</f>
        <v>65</v>
      </c>
      <c r="D114" s="15" t="str">
        <f t="shared" si="3"/>
        <v/>
      </c>
      <c r="E114" s="16" t="s">
        <v>266</v>
      </c>
      <c r="F114" s="16">
        <v>2</v>
      </c>
      <c r="G114" s="17" t="s">
        <v>267</v>
      </c>
      <c r="H114" s="17">
        <v>1</v>
      </c>
      <c r="I114" s="17">
        <v>2</v>
      </c>
      <c r="J114" s="17">
        <v>0.007</v>
      </c>
      <c r="K114" s="17">
        <v>20211214</v>
      </c>
      <c r="L114" s="17">
        <v>20211216</v>
      </c>
      <c r="M114" s="14"/>
      <c r="N114" s="14"/>
      <c r="O114" s="14">
        <v>1</v>
      </c>
      <c r="P114" s="14">
        <v>2</v>
      </c>
      <c r="Q114" s="26">
        <v>50</v>
      </c>
      <c r="R114" s="24" t="s">
        <v>147</v>
      </c>
      <c r="S114" s="14"/>
      <c r="T114" s="14"/>
      <c r="U114" s="14"/>
      <c r="V114" s="14"/>
      <c r="W114" s="14"/>
      <c r="X114" s="14"/>
      <c r="Y114" s="14"/>
      <c r="Z114" s="14"/>
      <c r="AA114" s="14"/>
    </row>
    <row r="115" hidden="1" customHeight="1" spans="1:27">
      <c r="A115" s="13">
        <f>MATCH(B115,'2021年11月-2022年3月旅行社组织国内游客在厦住宿补助'!C$5:C$39,0)</f>
        <v>12</v>
      </c>
      <c r="B115" s="14" t="s">
        <v>51</v>
      </c>
      <c r="C115" s="15">
        <f>COUNTIF(B$6:B115,B115)</f>
        <v>66</v>
      </c>
      <c r="D115" s="15" t="str">
        <f t="shared" si="3"/>
        <v>GD32YU7KYU33</v>
      </c>
      <c r="E115" s="16" t="s">
        <v>268</v>
      </c>
      <c r="F115" s="16">
        <v>4</v>
      </c>
      <c r="G115" s="17" t="s">
        <v>269</v>
      </c>
      <c r="H115" s="17">
        <v>2</v>
      </c>
      <c r="I115" s="17">
        <v>4</v>
      </c>
      <c r="J115" s="17">
        <v>0.024</v>
      </c>
      <c r="K115" s="17">
        <v>20211214</v>
      </c>
      <c r="L115" s="17">
        <v>20211216</v>
      </c>
      <c r="M115" s="14"/>
      <c r="N115" s="14"/>
      <c r="O115" s="14">
        <v>2</v>
      </c>
      <c r="P115" s="14">
        <v>4</v>
      </c>
      <c r="Q115" s="14">
        <f t="shared" si="2"/>
        <v>240</v>
      </c>
      <c r="R115" s="24" t="s">
        <v>147</v>
      </c>
      <c r="S115" s="14"/>
      <c r="T115" s="14"/>
      <c r="U115" s="14"/>
      <c r="V115" s="14"/>
      <c r="W115" s="14"/>
      <c r="X115" s="14"/>
      <c r="Y115" s="14"/>
      <c r="Z115" s="14"/>
      <c r="AA115" s="14"/>
    </row>
    <row r="116" hidden="1" customHeight="1" spans="1:27">
      <c r="A116" s="13">
        <f>MATCH(B116,'2021年11月-2022年3月旅行社组织国内游客在厦住宿补助'!C$5:C$39,0)</f>
        <v>12</v>
      </c>
      <c r="B116" s="14" t="s">
        <v>51</v>
      </c>
      <c r="C116" s="15">
        <f>COUNTIF(B$6:B116,B116)</f>
        <v>67</v>
      </c>
      <c r="D116" s="15" t="str">
        <f t="shared" si="3"/>
        <v>GD41R0CDHZ58</v>
      </c>
      <c r="E116" s="16" t="s">
        <v>270</v>
      </c>
      <c r="F116" s="16">
        <v>18</v>
      </c>
      <c r="G116" s="17" t="s">
        <v>271</v>
      </c>
      <c r="H116" s="17">
        <v>7</v>
      </c>
      <c r="I116" s="17">
        <v>4</v>
      </c>
      <c r="J116" s="17">
        <v>0.084</v>
      </c>
      <c r="K116" s="17">
        <v>20220303</v>
      </c>
      <c r="L116" s="17">
        <v>20220307</v>
      </c>
      <c r="M116" s="14"/>
      <c r="N116" s="14"/>
      <c r="O116" s="14">
        <v>7</v>
      </c>
      <c r="P116" s="14">
        <v>4</v>
      </c>
      <c r="Q116" s="14">
        <f t="shared" si="2"/>
        <v>840</v>
      </c>
      <c r="R116" s="24" t="s">
        <v>147</v>
      </c>
      <c r="S116" s="14"/>
      <c r="T116" s="14"/>
      <c r="U116" s="14"/>
      <c r="V116" s="14"/>
      <c r="W116" s="14"/>
      <c r="X116" s="14"/>
      <c r="Y116" s="14"/>
      <c r="Z116" s="14"/>
      <c r="AA116" s="14"/>
    </row>
    <row r="117" hidden="1" customHeight="1" spans="1:27">
      <c r="A117" s="13">
        <f>MATCH(B117,'2021年11月-2022年3月旅行社组织国内游客在厦住宿补助'!C$5:C$39,0)</f>
        <v>12</v>
      </c>
      <c r="B117" s="14" t="s">
        <v>51</v>
      </c>
      <c r="C117" s="15">
        <f>COUNTIF(B$6:B117,B117)</f>
        <v>68</v>
      </c>
      <c r="D117" s="15" t="str">
        <f t="shared" si="3"/>
        <v>GD20HP8JLI50</v>
      </c>
      <c r="E117" s="16" t="s">
        <v>272</v>
      </c>
      <c r="F117" s="16">
        <v>14</v>
      </c>
      <c r="G117" s="17" t="s">
        <v>273</v>
      </c>
      <c r="H117" s="17">
        <v>12</v>
      </c>
      <c r="I117" s="17">
        <v>2</v>
      </c>
      <c r="J117" s="17">
        <v>0.084</v>
      </c>
      <c r="K117" s="17"/>
      <c r="L117" s="17"/>
      <c r="M117" s="14"/>
      <c r="N117" s="14"/>
      <c r="O117" s="14">
        <v>12</v>
      </c>
      <c r="P117" s="14">
        <v>2</v>
      </c>
      <c r="Q117" s="14">
        <f t="shared" si="2"/>
        <v>840</v>
      </c>
      <c r="R117" s="24" t="s">
        <v>147</v>
      </c>
      <c r="S117" s="14"/>
      <c r="T117" s="14"/>
      <c r="U117" s="14"/>
      <c r="V117" s="14"/>
      <c r="W117" s="14"/>
      <c r="X117" s="14"/>
      <c r="Y117" s="14"/>
      <c r="Z117" s="14"/>
      <c r="AA117" s="14"/>
    </row>
    <row r="118" customHeight="1" spans="1:27">
      <c r="A118" s="13">
        <f>MATCH(B118,'2021年11月-2022年3月旅行社组织国内游客在厦住宿补助'!C$5:C$39,0)</f>
        <v>24</v>
      </c>
      <c r="B118" s="14" t="s">
        <v>39</v>
      </c>
      <c r="C118" s="15">
        <f>COUNTIF(B$6:B118,B118)</f>
        <v>1</v>
      </c>
      <c r="D118" s="15" t="str">
        <f t="shared" si="3"/>
        <v>GD44TYS9ML88</v>
      </c>
      <c r="E118" s="16" t="s">
        <v>274</v>
      </c>
      <c r="F118" s="16">
        <v>12</v>
      </c>
      <c r="G118" s="17" t="s">
        <v>275</v>
      </c>
      <c r="H118" s="17">
        <v>6</v>
      </c>
      <c r="I118" s="17">
        <v>2</v>
      </c>
      <c r="J118" s="17">
        <v>0.03</v>
      </c>
      <c r="K118" s="17">
        <v>20211031</v>
      </c>
      <c r="L118" s="17">
        <v>20211102</v>
      </c>
      <c r="M118" s="14" t="s">
        <v>276</v>
      </c>
      <c r="N118" s="14"/>
      <c r="O118" s="16">
        <v>6</v>
      </c>
      <c r="P118" s="16">
        <v>2</v>
      </c>
      <c r="Q118" s="14">
        <f>6*50</f>
        <v>300</v>
      </c>
      <c r="R118" s="24" t="s">
        <v>147</v>
      </c>
      <c r="S118" s="14"/>
      <c r="T118" s="14"/>
      <c r="U118" s="14"/>
      <c r="V118" s="14"/>
      <c r="W118" s="14"/>
      <c r="X118" s="14"/>
      <c r="Y118" s="14"/>
      <c r="Z118" s="14"/>
      <c r="AA118" s="14"/>
    </row>
    <row r="119" customHeight="1" spans="1:27">
      <c r="A119" s="13">
        <f>MATCH(B119,'2021年11月-2022年3月旅行社组织国内游客在厦住宿补助'!C$5:C$39,0)</f>
        <v>24</v>
      </c>
      <c r="B119" s="14" t="s">
        <v>39</v>
      </c>
      <c r="C119" s="15">
        <f>COUNTIF(B$6:B119,B119)</f>
        <v>2</v>
      </c>
      <c r="D119" s="15" t="str">
        <f t="shared" si="3"/>
        <v>GD27WAD00C41</v>
      </c>
      <c r="E119" s="16" t="s">
        <v>277</v>
      </c>
      <c r="F119" s="16">
        <v>20</v>
      </c>
      <c r="G119" s="17" t="s">
        <v>278</v>
      </c>
      <c r="H119" s="17">
        <v>9</v>
      </c>
      <c r="I119" s="17">
        <v>2</v>
      </c>
      <c r="J119" s="17">
        <v>0.0315</v>
      </c>
      <c r="K119" s="17">
        <v>20220304</v>
      </c>
      <c r="L119" s="17">
        <v>20220306</v>
      </c>
      <c r="M119" s="14"/>
      <c r="N119" s="14"/>
      <c r="O119" s="16">
        <v>9</v>
      </c>
      <c r="P119" s="16">
        <v>2</v>
      </c>
      <c r="Q119" s="14">
        <f>IF(R119="是",IF(P119=1,O119*30,IF(P119=2,O119*70,IF(P119&gt;2,O119*120,0))),0)</f>
        <v>630</v>
      </c>
      <c r="R119" s="24" t="s">
        <v>147</v>
      </c>
      <c r="S119" s="14"/>
      <c r="T119" s="14"/>
      <c r="U119" s="14"/>
      <c r="V119" s="14"/>
      <c r="W119" s="14"/>
      <c r="X119" s="14"/>
      <c r="Y119" s="14"/>
      <c r="Z119" s="14"/>
      <c r="AA119" s="14"/>
    </row>
    <row r="120" customHeight="1" spans="1:27">
      <c r="A120" s="13">
        <f>MATCH(B120,'2021年11月-2022年3月旅行社组织国内游客在厦住宿补助'!C$5:C$39,0)</f>
        <v>24</v>
      </c>
      <c r="B120" s="14" t="s">
        <v>39</v>
      </c>
      <c r="C120" s="15">
        <f>COUNTIF(B$6:B120,B120)</f>
        <v>3</v>
      </c>
      <c r="D120" s="15" t="str">
        <f t="shared" si="3"/>
        <v>GD45HBW6BZ27</v>
      </c>
      <c r="E120" s="16" t="s">
        <v>279</v>
      </c>
      <c r="F120" s="16">
        <v>3</v>
      </c>
      <c r="G120" s="17" t="s">
        <v>280</v>
      </c>
      <c r="H120" s="17">
        <v>1</v>
      </c>
      <c r="I120" s="17">
        <v>3</v>
      </c>
      <c r="J120" s="17">
        <v>0.012</v>
      </c>
      <c r="K120" s="17">
        <v>20220111</v>
      </c>
      <c r="L120" s="17">
        <v>20220114</v>
      </c>
      <c r="M120" s="14"/>
      <c r="N120" s="14"/>
      <c r="O120" s="16">
        <v>1</v>
      </c>
      <c r="P120" s="16">
        <v>3</v>
      </c>
      <c r="Q120" s="14">
        <f t="shared" si="2"/>
        <v>120</v>
      </c>
      <c r="R120" s="24" t="s">
        <v>147</v>
      </c>
      <c r="S120" s="14"/>
      <c r="T120" s="14"/>
      <c r="U120" s="14"/>
      <c r="V120" s="14"/>
      <c r="W120" s="14"/>
      <c r="X120" s="14"/>
      <c r="Y120" s="14"/>
      <c r="Z120" s="14"/>
      <c r="AA120" s="14"/>
    </row>
    <row r="121" hidden="1" customHeight="1" spans="1:27">
      <c r="A121" s="13">
        <f>MATCH(B121,'2021年11月-2022年3月旅行社组织国内游客在厦住宿补助'!C$5:C$39,0)</f>
        <v>14</v>
      </c>
      <c r="B121" s="14" t="s">
        <v>28</v>
      </c>
      <c r="C121" s="15">
        <f>COUNTIF(B$6:B121,B121)</f>
        <v>1</v>
      </c>
      <c r="D121" s="15" t="str">
        <f t="shared" si="3"/>
        <v>GD46PCLQ0H38</v>
      </c>
      <c r="E121" s="16" t="s">
        <v>281</v>
      </c>
      <c r="F121" s="16">
        <v>131</v>
      </c>
      <c r="G121" s="17" t="s">
        <v>282</v>
      </c>
      <c r="H121" s="17">
        <v>69</v>
      </c>
      <c r="I121" s="17">
        <v>1</v>
      </c>
      <c r="J121" s="17">
        <v>0.207</v>
      </c>
      <c r="K121" s="17">
        <v>20211203</v>
      </c>
      <c r="L121" s="17">
        <v>20211204</v>
      </c>
      <c r="M121" s="14"/>
      <c r="N121" s="14"/>
      <c r="O121" s="16">
        <v>69</v>
      </c>
      <c r="P121" s="16">
        <v>1</v>
      </c>
      <c r="Q121" s="14">
        <f t="shared" si="2"/>
        <v>2070</v>
      </c>
      <c r="R121" s="24" t="s">
        <v>147</v>
      </c>
      <c r="S121" s="14"/>
      <c r="T121" s="14"/>
      <c r="U121" s="14"/>
      <c r="V121" s="14"/>
      <c r="W121" s="14"/>
      <c r="X121" s="14"/>
      <c r="Y121" s="14"/>
      <c r="Z121" s="14"/>
      <c r="AA121" s="14"/>
    </row>
    <row r="122" hidden="1" customHeight="1" spans="1:27">
      <c r="A122" s="13">
        <f>MATCH(B122,'2021年11月-2022年3月旅行社组织国内游客在厦住宿补助'!C$5:C$39,0)</f>
        <v>14</v>
      </c>
      <c r="B122" s="14" t="s">
        <v>28</v>
      </c>
      <c r="C122" s="15">
        <f>COUNTIF(B$6:B122,B122)</f>
        <v>2</v>
      </c>
      <c r="D122" s="15" t="str">
        <f t="shared" si="3"/>
        <v>GD96H61LLY90</v>
      </c>
      <c r="E122" s="16" t="s">
        <v>283</v>
      </c>
      <c r="F122" s="16">
        <v>45</v>
      </c>
      <c r="G122" s="17" t="s">
        <v>282</v>
      </c>
      <c r="H122" s="17">
        <v>24</v>
      </c>
      <c r="I122" s="17">
        <v>1</v>
      </c>
      <c r="J122" s="17">
        <v>0.072</v>
      </c>
      <c r="K122" s="17">
        <v>20211209</v>
      </c>
      <c r="L122" s="17">
        <v>20211210</v>
      </c>
      <c r="M122" s="14"/>
      <c r="N122" s="14"/>
      <c r="O122" s="16">
        <v>24</v>
      </c>
      <c r="P122" s="16">
        <v>1</v>
      </c>
      <c r="Q122" s="14">
        <f t="shared" si="2"/>
        <v>720</v>
      </c>
      <c r="R122" s="24" t="s">
        <v>147</v>
      </c>
      <c r="S122" s="14"/>
      <c r="T122" s="14"/>
      <c r="U122" s="14"/>
      <c r="V122" s="14"/>
      <c r="W122" s="14"/>
      <c r="X122" s="14"/>
      <c r="Y122" s="14"/>
      <c r="Z122" s="14"/>
      <c r="AA122" s="14"/>
    </row>
    <row r="123" hidden="1" customHeight="1" spans="1:27">
      <c r="A123" s="13">
        <f>MATCH(B123,'2021年11月-2022年3月旅行社组织国内游客在厦住宿补助'!C$5:C$39,0)</f>
        <v>14</v>
      </c>
      <c r="B123" s="14" t="s">
        <v>28</v>
      </c>
      <c r="C123" s="15">
        <f>COUNTIF(B$6:B123,B123)</f>
        <v>3</v>
      </c>
      <c r="D123" s="15" t="str">
        <f t="shared" si="3"/>
        <v>GD71MPUP3E03</v>
      </c>
      <c r="E123" s="16" t="s">
        <v>284</v>
      </c>
      <c r="F123" s="16">
        <v>72</v>
      </c>
      <c r="G123" s="17" t="s">
        <v>282</v>
      </c>
      <c r="H123" s="17">
        <v>37</v>
      </c>
      <c r="I123" s="17">
        <v>1</v>
      </c>
      <c r="J123" s="17">
        <v>0.111</v>
      </c>
      <c r="K123" s="17">
        <v>20220303</v>
      </c>
      <c r="L123" s="17">
        <v>20220304</v>
      </c>
      <c r="M123" s="14"/>
      <c r="N123" s="14"/>
      <c r="O123" s="16">
        <v>37</v>
      </c>
      <c r="P123" s="16">
        <v>1</v>
      </c>
      <c r="Q123" s="14">
        <f t="shared" si="2"/>
        <v>1110</v>
      </c>
      <c r="R123" s="24" t="s">
        <v>147</v>
      </c>
      <c r="S123" s="14"/>
      <c r="T123" s="14"/>
      <c r="U123" s="14"/>
      <c r="V123" s="14"/>
      <c r="W123" s="14"/>
      <c r="X123" s="14"/>
      <c r="Y123" s="14"/>
      <c r="Z123" s="14"/>
      <c r="AA123" s="14"/>
    </row>
    <row r="124" hidden="1" customHeight="1" spans="1:27">
      <c r="A124" s="13">
        <f>MATCH(B124,'2021年11月-2022年3月旅行社组织国内游客在厦住宿补助'!C$5:C$39,0)</f>
        <v>18</v>
      </c>
      <c r="B124" s="14" t="s">
        <v>36</v>
      </c>
      <c r="C124" s="15">
        <f>COUNTIF(B$6:B124,B124)</f>
        <v>1</v>
      </c>
      <c r="D124" s="15" t="str">
        <f t="shared" si="3"/>
        <v>GD00GE0PVZ25</v>
      </c>
      <c r="E124" s="16" t="s">
        <v>285</v>
      </c>
      <c r="F124" s="16">
        <v>30</v>
      </c>
      <c r="G124" s="17" t="s">
        <v>286</v>
      </c>
      <c r="H124" s="17">
        <v>15</v>
      </c>
      <c r="I124" s="17">
        <v>4</v>
      </c>
      <c r="J124" s="17">
        <v>0.18</v>
      </c>
      <c r="K124" s="17">
        <v>20220220</v>
      </c>
      <c r="L124" s="17">
        <v>20220224</v>
      </c>
      <c r="M124" s="14"/>
      <c r="N124" s="14"/>
      <c r="O124" s="14">
        <v>15</v>
      </c>
      <c r="P124" s="14">
        <v>4</v>
      </c>
      <c r="Q124" s="14">
        <f t="shared" si="2"/>
        <v>1800</v>
      </c>
      <c r="R124" s="24" t="s">
        <v>147</v>
      </c>
      <c r="S124" s="14"/>
      <c r="T124" s="14"/>
      <c r="U124" s="14"/>
      <c r="V124" s="14"/>
      <c r="W124" s="14"/>
      <c r="X124" s="14"/>
      <c r="Y124" s="14"/>
      <c r="Z124" s="14"/>
      <c r="AA124" s="14"/>
    </row>
    <row r="125" hidden="1" customHeight="1" spans="1:27">
      <c r="A125" s="13">
        <f>MATCH(B125,'2021年11月-2022年3月旅行社组织国内游客在厦住宿补助'!C$5:C$39,0)</f>
        <v>2</v>
      </c>
      <c r="B125" s="14" t="s">
        <v>31</v>
      </c>
      <c r="C125" s="15">
        <f>COUNTIF(B$6:B125,B125)</f>
        <v>1</v>
      </c>
      <c r="D125" s="15" t="str">
        <f t="shared" si="3"/>
        <v>GD06ZY1JB022</v>
      </c>
      <c r="E125" s="16" t="s">
        <v>287</v>
      </c>
      <c r="F125" s="16">
        <v>608</v>
      </c>
      <c r="G125" s="17" t="s">
        <v>288</v>
      </c>
      <c r="H125" s="17">
        <v>302</v>
      </c>
      <c r="I125" s="17">
        <v>4</v>
      </c>
      <c r="J125" s="17">
        <v>3.624</v>
      </c>
      <c r="K125" s="17">
        <v>20211211</v>
      </c>
      <c r="L125" s="17">
        <v>20211215</v>
      </c>
      <c r="M125" s="14"/>
      <c r="N125" s="14"/>
      <c r="O125" s="14">
        <v>302</v>
      </c>
      <c r="P125" s="14">
        <v>4</v>
      </c>
      <c r="Q125" s="14">
        <f t="shared" si="2"/>
        <v>36240</v>
      </c>
      <c r="R125" s="24" t="s">
        <v>147</v>
      </c>
      <c r="S125" s="14"/>
      <c r="T125" s="14"/>
      <c r="U125" s="14"/>
      <c r="V125" s="14"/>
      <c r="W125" s="14"/>
      <c r="X125" s="14"/>
      <c r="Y125" s="14"/>
      <c r="Z125" s="14"/>
      <c r="AA125" s="14"/>
    </row>
    <row r="126" hidden="1" customHeight="1" spans="1:27">
      <c r="A126" s="13">
        <f>MATCH(B126,'2021年11月-2022年3月旅行社组织国内游客在厦住宿补助'!C$5:C$39,0)</f>
        <v>2</v>
      </c>
      <c r="B126" s="14" t="s">
        <v>31</v>
      </c>
      <c r="C126" s="15">
        <f>COUNTIF(B$6:B126,B126)</f>
        <v>2</v>
      </c>
      <c r="D126" s="15" t="str">
        <f t="shared" si="3"/>
        <v>GD929L45B707</v>
      </c>
      <c r="E126" s="16" t="s">
        <v>289</v>
      </c>
      <c r="F126" s="16">
        <v>608</v>
      </c>
      <c r="G126" s="17" t="s">
        <v>288</v>
      </c>
      <c r="H126" s="17">
        <v>302</v>
      </c>
      <c r="I126" s="17">
        <v>4</v>
      </c>
      <c r="J126" s="17"/>
      <c r="K126" s="17">
        <v>20211211</v>
      </c>
      <c r="L126" s="17">
        <v>20211215</v>
      </c>
      <c r="M126" s="14"/>
      <c r="N126" s="14"/>
      <c r="O126" s="14"/>
      <c r="P126" s="14"/>
      <c r="Q126" s="14">
        <f t="shared" si="2"/>
        <v>0</v>
      </c>
      <c r="R126" s="24" t="s">
        <v>147</v>
      </c>
      <c r="S126" s="14"/>
      <c r="T126" s="14"/>
      <c r="U126" s="14"/>
      <c r="V126" s="14"/>
      <c r="W126" s="14"/>
      <c r="X126" s="14"/>
      <c r="Y126" s="14"/>
      <c r="Z126" s="14"/>
      <c r="AA126" s="14"/>
    </row>
    <row r="127" hidden="1" customHeight="1" spans="1:27">
      <c r="A127" s="13">
        <f>MATCH(B127,'2021年11月-2022年3月旅行社组织国内游客在厦住宿补助'!C$5:C$39,0)</f>
        <v>2</v>
      </c>
      <c r="B127" s="14" t="s">
        <v>31</v>
      </c>
      <c r="C127" s="15">
        <f>COUNTIF(B$6:B127,B127)</f>
        <v>3</v>
      </c>
      <c r="D127" s="15" t="str">
        <f t="shared" si="3"/>
        <v>GD18GL894366</v>
      </c>
      <c r="E127" s="16" t="s">
        <v>290</v>
      </c>
      <c r="F127" s="16">
        <v>608</v>
      </c>
      <c r="G127" s="17" t="s">
        <v>288</v>
      </c>
      <c r="H127" s="17">
        <v>302</v>
      </c>
      <c r="I127" s="17">
        <v>4</v>
      </c>
      <c r="J127" s="17"/>
      <c r="K127" s="17">
        <v>20211211</v>
      </c>
      <c r="L127" s="17">
        <v>20211215</v>
      </c>
      <c r="M127" s="14"/>
      <c r="N127" s="14"/>
      <c r="O127" s="14"/>
      <c r="P127" s="14"/>
      <c r="Q127" s="14">
        <f t="shared" si="2"/>
        <v>0</v>
      </c>
      <c r="R127" s="24" t="s">
        <v>147</v>
      </c>
      <c r="S127" s="14"/>
      <c r="T127" s="14"/>
      <c r="U127" s="14"/>
      <c r="V127" s="14"/>
      <c r="W127" s="14"/>
      <c r="X127" s="14"/>
      <c r="Y127" s="14"/>
      <c r="Z127" s="14"/>
      <c r="AA127" s="14"/>
    </row>
    <row r="128" hidden="1" customHeight="1" spans="1:27">
      <c r="A128" s="13">
        <f>MATCH(B128,'2021年11月-2022年3月旅行社组织国内游客在厦住宿补助'!C$5:C$39,0)</f>
        <v>2</v>
      </c>
      <c r="B128" s="14" t="s">
        <v>31</v>
      </c>
      <c r="C128" s="15">
        <f>COUNTIF(B$6:B128,B128)</f>
        <v>4</v>
      </c>
      <c r="D128" s="15" t="str">
        <f t="shared" si="3"/>
        <v>GD14L6FHMI86</v>
      </c>
      <c r="E128" s="16" t="s">
        <v>291</v>
      </c>
      <c r="F128" s="16">
        <v>608</v>
      </c>
      <c r="G128" s="17" t="s">
        <v>288</v>
      </c>
      <c r="H128" s="17">
        <v>302</v>
      </c>
      <c r="I128" s="17">
        <v>4</v>
      </c>
      <c r="J128" s="17"/>
      <c r="K128" s="17">
        <v>20211211</v>
      </c>
      <c r="L128" s="17">
        <v>20211215</v>
      </c>
      <c r="M128" s="14"/>
      <c r="N128" s="14"/>
      <c r="O128" s="14"/>
      <c r="P128" s="14"/>
      <c r="Q128" s="14">
        <f t="shared" si="2"/>
        <v>0</v>
      </c>
      <c r="R128" s="24" t="s">
        <v>147</v>
      </c>
      <c r="S128" s="14"/>
      <c r="T128" s="14"/>
      <c r="U128" s="14"/>
      <c r="V128" s="14"/>
      <c r="W128" s="14"/>
      <c r="X128" s="14"/>
      <c r="Y128" s="14"/>
      <c r="Z128" s="14"/>
      <c r="AA128" s="14"/>
    </row>
    <row r="129" hidden="1" customHeight="1" spans="1:27">
      <c r="A129" s="13">
        <f>MATCH(B129,'2021年11月-2022年3月旅行社组织国内游客在厦住宿补助'!C$5:C$39,0)</f>
        <v>2</v>
      </c>
      <c r="B129" s="14" t="s">
        <v>31</v>
      </c>
      <c r="C129" s="15">
        <f>COUNTIF(B$6:B129,B129)</f>
        <v>5</v>
      </c>
      <c r="D129" s="15" t="str">
        <f t="shared" si="3"/>
        <v>GD92HQGME437</v>
      </c>
      <c r="E129" s="16" t="s">
        <v>292</v>
      </c>
      <c r="F129" s="16">
        <v>608</v>
      </c>
      <c r="G129" s="17" t="s">
        <v>288</v>
      </c>
      <c r="H129" s="17">
        <v>302</v>
      </c>
      <c r="I129" s="17">
        <v>4</v>
      </c>
      <c r="J129" s="17"/>
      <c r="K129" s="17">
        <v>20211211</v>
      </c>
      <c r="L129" s="17">
        <v>20211215</v>
      </c>
      <c r="M129" s="14"/>
      <c r="N129" s="14"/>
      <c r="O129" s="14"/>
      <c r="P129" s="14"/>
      <c r="Q129" s="14">
        <f t="shared" si="2"/>
        <v>0</v>
      </c>
      <c r="R129" s="24" t="s">
        <v>147</v>
      </c>
      <c r="S129" s="14"/>
      <c r="T129" s="14"/>
      <c r="U129" s="14"/>
      <c r="V129" s="14"/>
      <c r="W129" s="14"/>
      <c r="X129" s="14"/>
      <c r="Y129" s="14"/>
      <c r="Z129" s="14"/>
      <c r="AA129" s="14"/>
    </row>
    <row r="130" hidden="1" customHeight="1" spans="1:27">
      <c r="A130" s="13">
        <f>MATCH(B130,'2021年11月-2022年3月旅行社组织国内游客在厦住宿补助'!C$5:C$39,0)</f>
        <v>2</v>
      </c>
      <c r="B130" s="14" t="s">
        <v>31</v>
      </c>
      <c r="C130" s="15">
        <f>COUNTIF(B$6:B130,B130)</f>
        <v>6</v>
      </c>
      <c r="D130" s="15" t="str">
        <f t="shared" si="3"/>
        <v>GD006GW1BB42</v>
      </c>
      <c r="E130" s="16" t="s">
        <v>293</v>
      </c>
      <c r="F130" s="16">
        <v>608</v>
      </c>
      <c r="G130" s="17" t="s">
        <v>288</v>
      </c>
      <c r="H130" s="17">
        <v>302</v>
      </c>
      <c r="I130" s="17">
        <v>4</v>
      </c>
      <c r="J130" s="17"/>
      <c r="K130" s="17">
        <v>20211211</v>
      </c>
      <c r="L130" s="17">
        <v>20211215</v>
      </c>
      <c r="M130" s="14"/>
      <c r="N130" s="14"/>
      <c r="O130" s="14"/>
      <c r="P130" s="14"/>
      <c r="Q130" s="14">
        <f t="shared" si="2"/>
        <v>0</v>
      </c>
      <c r="R130" s="24" t="s">
        <v>147</v>
      </c>
      <c r="S130" s="14"/>
      <c r="T130" s="14"/>
      <c r="U130" s="14"/>
      <c r="V130" s="14"/>
      <c r="W130" s="14"/>
      <c r="X130" s="14"/>
      <c r="Y130" s="14"/>
      <c r="Z130" s="14"/>
      <c r="AA130" s="14"/>
    </row>
    <row r="131" hidden="1" customHeight="1" spans="1:27">
      <c r="A131" s="13">
        <f>MATCH(B131,'2021年11月-2022年3月旅行社组织国内游客在厦住宿补助'!C$5:C$39,0)</f>
        <v>2</v>
      </c>
      <c r="B131" s="14" t="s">
        <v>31</v>
      </c>
      <c r="C131" s="15">
        <f>COUNTIF(B$6:B131,B131)</f>
        <v>7</v>
      </c>
      <c r="D131" s="15" t="str">
        <f t="shared" si="3"/>
        <v>GD953F9V5X48</v>
      </c>
      <c r="E131" s="16" t="s">
        <v>294</v>
      </c>
      <c r="F131" s="16">
        <v>608</v>
      </c>
      <c r="G131" s="17" t="s">
        <v>288</v>
      </c>
      <c r="H131" s="17">
        <v>302</v>
      </c>
      <c r="I131" s="17">
        <v>4</v>
      </c>
      <c r="J131" s="17"/>
      <c r="K131" s="17">
        <v>20211211</v>
      </c>
      <c r="L131" s="17">
        <v>20211215</v>
      </c>
      <c r="M131" s="14"/>
      <c r="N131" s="14"/>
      <c r="O131" s="14"/>
      <c r="P131" s="14"/>
      <c r="Q131" s="14">
        <f t="shared" si="2"/>
        <v>0</v>
      </c>
      <c r="R131" s="24" t="s">
        <v>147</v>
      </c>
      <c r="S131" s="14"/>
      <c r="T131" s="14"/>
      <c r="U131" s="14"/>
      <c r="V131" s="14"/>
      <c r="W131" s="14"/>
      <c r="X131" s="14"/>
      <c r="Y131" s="14"/>
      <c r="Z131" s="14"/>
      <c r="AA131" s="14"/>
    </row>
    <row r="132" hidden="1" customHeight="1" spans="1:27">
      <c r="A132" s="13">
        <f>MATCH(B132,'2021年11月-2022年3月旅行社组织国内游客在厦住宿补助'!C$5:C$39,0)</f>
        <v>2</v>
      </c>
      <c r="B132" s="14" t="s">
        <v>31</v>
      </c>
      <c r="C132" s="15">
        <f>COUNTIF(B$6:B132,B132)</f>
        <v>8</v>
      </c>
      <c r="D132" s="15" t="str">
        <f t="shared" si="3"/>
        <v>GD6295GOHP20</v>
      </c>
      <c r="E132" s="16" t="s">
        <v>295</v>
      </c>
      <c r="F132" s="16">
        <v>608</v>
      </c>
      <c r="G132" s="17" t="s">
        <v>288</v>
      </c>
      <c r="H132" s="17">
        <v>302</v>
      </c>
      <c r="I132" s="17">
        <v>4</v>
      </c>
      <c r="J132" s="17"/>
      <c r="K132" s="17">
        <v>20211211</v>
      </c>
      <c r="L132" s="17">
        <v>20211215</v>
      </c>
      <c r="M132" s="14"/>
      <c r="N132" s="14"/>
      <c r="O132" s="14"/>
      <c r="P132" s="14"/>
      <c r="Q132" s="14">
        <f t="shared" si="2"/>
        <v>0</v>
      </c>
      <c r="R132" s="24" t="s">
        <v>147</v>
      </c>
      <c r="S132" s="14"/>
      <c r="T132" s="14"/>
      <c r="U132" s="14"/>
      <c r="V132" s="14"/>
      <c r="W132" s="14"/>
      <c r="X132" s="14"/>
      <c r="Y132" s="14"/>
      <c r="Z132" s="14"/>
      <c r="AA132" s="14"/>
    </row>
    <row r="133" hidden="1" customHeight="1" spans="1:27">
      <c r="A133" s="13">
        <f>MATCH(B133,'2021年11月-2022年3月旅行社组织国内游客在厦住宿补助'!C$5:C$39,0)</f>
        <v>2</v>
      </c>
      <c r="B133" s="14" t="s">
        <v>31</v>
      </c>
      <c r="C133" s="15">
        <f>COUNTIF(B$6:B133,B133)</f>
        <v>9</v>
      </c>
      <c r="D133" s="15" t="str">
        <f t="shared" si="3"/>
        <v>GD36EM50KT92</v>
      </c>
      <c r="E133" s="16" t="s">
        <v>296</v>
      </c>
      <c r="F133" s="16">
        <v>608</v>
      </c>
      <c r="G133" s="17" t="s">
        <v>288</v>
      </c>
      <c r="H133" s="17">
        <v>302</v>
      </c>
      <c r="I133" s="17">
        <v>4</v>
      </c>
      <c r="J133" s="17"/>
      <c r="K133" s="17">
        <v>20211211</v>
      </c>
      <c r="L133" s="17">
        <v>20211215</v>
      </c>
      <c r="M133" s="14"/>
      <c r="N133" s="14"/>
      <c r="O133" s="14"/>
      <c r="P133" s="14"/>
      <c r="Q133" s="14">
        <f t="shared" si="2"/>
        <v>0</v>
      </c>
      <c r="R133" s="24" t="s">
        <v>147</v>
      </c>
      <c r="S133" s="14"/>
      <c r="T133" s="14"/>
      <c r="U133" s="14"/>
      <c r="V133" s="14"/>
      <c r="W133" s="14"/>
      <c r="X133" s="14"/>
      <c r="Y133" s="14"/>
      <c r="Z133" s="14"/>
      <c r="AA133" s="14"/>
    </row>
    <row r="134" hidden="1" customHeight="1" spans="1:27">
      <c r="A134" s="13">
        <f>MATCH(B134,'2021年11月-2022年3月旅行社组织国内游客在厦住宿补助'!C$5:C$39,0)</f>
        <v>2</v>
      </c>
      <c r="B134" s="14" t="s">
        <v>31</v>
      </c>
      <c r="C134" s="15">
        <f>COUNTIF(B$6:B134,B134)</f>
        <v>10</v>
      </c>
      <c r="D134" s="15" t="str">
        <f t="shared" si="3"/>
        <v>GD2777UFVU73</v>
      </c>
      <c r="E134" s="16" t="s">
        <v>297</v>
      </c>
      <c r="F134" s="16">
        <v>608</v>
      </c>
      <c r="G134" s="17" t="s">
        <v>288</v>
      </c>
      <c r="H134" s="17">
        <v>302</v>
      </c>
      <c r="I134" s="17">
        <v>4</v>
      </c>
      <c r="J134" s="17"/>
      <c r="K134" s="17">
        <v>20211211</v>
      </c>
      <c r="L134" s="17">
        <v>20211215</v>
      </c>
      <c r="M134" s="14"/>
      <c r="N134" s="14"/>
      <c r="O134" s="14"/>
      <c r="P134" s="14"/>
      <c r="Q134" s="14">
        <f t="shared" si="2"/>
        <v>0</v>
      </c>
      <c r="R134" s="24" t="s">
        <v>147</v>
      </c>
      <c r="S134" s="14"/>
      <c r="T134" s="14"/>
      <c r="U134" s="14"/>
      <c r="V134" s="14"/>
      <c r="W134" s="14"/>
      <c r="X134" s="14"/>
      <c r="Y134" s="14"/>
      <c r="Z134" s="14"/>
      <c r="AA134" s="14"/>
    </row>
    <row r="135" hidden="1" customHeight="1" spans="1:27">
      <c r="A135" s="13">
        <f>MATCH(B135,'2021年11月-2022年3月旅行社组织国内游客在厦住宿补助'!C$5:C$39,0)</f>
        <v>2</v>
      </c>
      <c r="B135" s="14" t="s">
        <v>31</v>
      </c>
      <c r="C135" s="15">
        <f>COUNTIF(B$6:B135,B135)</f>
        <v>11</v>
      </c>
      <c r="D135" s="15" t="str">
        <f t="shared" si="3"/>
        <v>GD61U1W99382</v>
      </c>
      <c r="E135" s="16" t="s">
        <v>298</v>
      </c>
      <c r="F135" s="16">
        <v>18</v>
      </c>
      <c r="G135" s="17" t="s">
        <v>299</v>
      </c>
      <c r="H135" s="17">
        <v>9</v>
      </c>
      <c r="I135" s="17">
        <v>4</v>
      </c>
      <c r="J135" s="17">
        <v>0.108</v>
      </c>
      <c r="K135" s="17">
        <v>20210105</v>
      </c>
      <c r="L135" s="17">
        <v>20210109</v>
      </c>
      <c r="M135" s="14"/>
      <c r="N135" s="14"/>
      <c r="O135" s="14">
        <v>9</v>
      </c>
      <c r="P135" s="14">
        <v>4</v>
      </c>
      <c r="Q135" s="14">
        <f t="shared" ref="Q135:Q198" si="4">IF(R135="是",IF(P135=1,O135*30,IF(P135=2,O135*70,IF(P135&gt;2,O135*120,0))),0)</f>
        <v>1080</v>
      </c>
      <c r="R135" s="24" t="s">
        <v>147</v>
      </c>
      <c r="S135" s="14"/>
      <c r="T135" s="14"/>
      <c r="U135" s="14"/>
      <c r="V135" s="14"/>
      <c r="W135" s="14"/>
      <c r="X135" s="14"/>
      <c r="Y135" s="14"/>
      <c r="Z135" s="14"/>
      <c r="AA135" s="14"/>
    </row>
    <row r="136" hidden="1" customHeight="1" spans="1:27">
      <c r="A136" s="13">
        <f>MATCH(B136,'2021年11月-2022年3月旅行社组织国内游客在厦住宿补助'!C$5:C$39,0)</f>
        <v>2</v>
      </c>
      <c r="B136" s="14" t="s">
        <v>31</v>
      </c>
      <c r="C136" s="15">
        <f>COUNTIF(B$6:B136,B136)</f>
        <v>12</v>
      </c>
      <c r="D136" s="15" t="str">
        <f t="shared" si="3"/>
        <v>GD71IOH9HN67</v>
      </c>
      <c r="E136" s="16" t="s">
        <v>300</v>
      </c>
      <c r="F136" s="16">
        <v>11</v>
      </c>
      <c r="G136" s="17" t="s">
        <v>301</v>
      </c>
      <c r="H136" s="17">
        <v>6</v>
      </c>
      <c r="I136" s="17">
        <v>2</v>
      </c>
      <c r="J136" s="17">
        <v>0.042</v>
      </c>
      <c r="K136" s="17">
        <v>20220210</v>
      </c>
      <c r="L136" s="17">
        <v>20220213</v>
      </c>
      <c r="M136" s="14"/>
      <c r="N136" s="14"/>
      <c r="O136" s="14">
        <v>6</v>
      </c>
      <c r="P136" s="14">
        <v>2</v>
      </c>
      <c r="Q136" s="14">
        <f t="shared" si="4"/>
        <v>420</v>
      </c>
      <c r="R136" s="24" t="s">
        <v>147</v>
      </c>
      <c r="S136" s="14"/>
      <c r="T136" s="14"/>
      <c r="U136" s="14"/>
      <c r="V136" s="14"/>
      <c r="W136" s="14"/>
      <c r="X136" s="14"/>
      <c r="Y136" s="14"/>
      <c r="Z136" s="14"/>
      <c r="AA136" s="14"/>
    </row>
    <row r="137" hidden="1" customHeight="1" spans="1:27">
      <c r="A137" s="13">
        <f>MATCH(B137,'2021年11月-2022年3月旅行社组织国内游客在厦住宿补助'!C$5:C$39,0)</f>
        <v>2</v>
      </c>
      <c r="B137" s="14" t="s">
        <v>31</v>
      </c>
      <c r="C137" s="15">
        <f>COUNTIF(B$6:B137,B137)</f>
        <v>13</v>
      </c>
      <c r="D137" s="15" t="str">
        <f t="shared" ref="D137:D200" si="5">IF(E137=E136,"",E137)</f>
        <v>GD02WEXILW67</v>
      </c>
      <c r="E137" s="16" t="s">
        <v>302</v>
      </c>
      <c r="F137" s="16">
        <v>90</v>
      </c>
      <c r="G137" s="17" t="s">
        <v>303</v>
      </c>
      <c r="H137" s="17">
        <v>46</v>
      </c>
      <c r="I137" s="17">
        <v>5</v>
      </c>
      <c r="J137" s="17">
        <v>0.552</v>
      </c>
      <c r="K137" s="17">
        <v>20220218</v>
      </c>
      <c r="L137" s="17">
        <v>20220221</v>
      </c>
      <c r="M137" s="14"/>
      <c r="N137" s="14"/>
      <c r="O137" s="14">
        <v>46</v>
      </c>
      <c r="P137" s="14">
        <v>3</v>
      </c>
      <c r="Q137" s="14">
        <f t="shared" si="4"/>
        <v>5520</v>
      </c>
      <c r="R137" s="24" t="s">
        <v>147</v>
      </c>
      <c r="S137" s="14"/>
      <c r="T137" s="14"/>
      <c r="U137" s="14"/>
      <c r="V137" s="14"/>
      <c r="W137" s="14"/>
      <c r="X137" s="14"/>
      <c r="Y137" s="14"/>
      <c r="Z137" s="14"/>
      <c r="AA137" s="14"/>
    </row>
    <row r="138" hidden="1" customHeight="1" spans="1:27">
      <c r="A138" s="13">
        <f>MATCH(B138,'2021年11月-2022年3月旅行社组织国内游客在厦住宿补助'!C$5:C$39,0)</f>
        <v>2</v>
      </c>
      <c r="B138" s="14" t="s">
        <v>31</v>
      </c>
      <c r="C138" s="15">
        <f>COUNTIF(B$6:B138,B138)</f>
        <v>14</v>
      </c>
      <c r="D138" s="15" t="str">
        <f t="shared" si="5"/>
        <v>GD15XC1ECF16</v>
      </c>
      <c r="E138" s="16" t="s">
        <v>304</v>
      </c>
      <c r="F138" s="16">
        <v>65</v>
      </c>
      <c r="G138" s="17" t="s">
        <v>206</v>
      </c>
      <c r="H138" s="17">
        <v>33</v>
      </c>
      <c r="I138" s="17">
        <v>3</v>
      </c>
      <c r="J138" s="17">
        <v>0.396</v>
      </c>
      <c r="K138" s="17">
        <v>20220220</v>
      </c>
      <c r="L138" s="17">
        <v>20220223</v>
      </c>
      <c r="M138" s="14"/>
      <c r="N138" s="14"/>
      <c r="O138" s="14">
        <v>33</v>
      </c>
      <c r="P138" s="14">
        <v>3</v>
      </c>
      <c r="Q138" s="14">
        <f t="shared" si="4"/>
        <v>3960</v>
      </c>
      <c r="R138" s="24" t="s">
        <v>147</v>
      </c>
      <c r="S138" s="14"/>
      <c r="T138" s="14"/>
      <c r="U138" s="14"/>
      <c r="V138" s="14"/>
      <c r="W138" s="14"/>
      <c r="X138" s="14"/>
      <c r="Y138" s="14"/>
      <c r="Z138" s="14"/>
      <c r="AA138" s="14"/>
    </row>
    <row r="139" hidden="1" customHeight="1" spans="1:27">
      <c r="A139" s="13">
        <f>MATCH(B139,'2021年11月-2022年3月旅行社组织国内游客在厦住宿补助'!C$5:C$39,0)</f>
        <v>2</v>
      </c>
      <c r="B139" s="14" t="s">
        <v>31</v>
      </c>
      <c r="C139" s="15">
        <f>COUNTIF(B$6:B139,B139)</f>
        <v>15</v>
      </c>
      <c r="D139" s="15" t="str">
        <f t="shared" si="5"/>
        <v/>
      </c>
      <c r="E139" s="30" t="s">
        <v>304</v>
      </c>
      <c r="F139" s="16">
        <v>102</v>
      </c>
      <c r="G139" s="17" t="s">
        <v>306</v>
      </c>
      <c r="H139" s="17">
        <v>51</v>
      </c>
      <c r="I139" s="17">
        <v>3</v>
      </c>
      <c r="J139" s="17">
        <v>0.612</v>
      </c>
      <c r="K139" s="17">
        <v>20220220</v>
      </c>
      <c r="L139" s="17">
        <v>20220223</v>
      </c>
      <c r="M139" s="14"/>
      <c r="N139" s="14"/>
      <c r="O139" s="14">
        <v>51</v>
      </c>
      <c r="P139" s="14">
        <v>3</v>
      </c>
      <c r="Q139" s="14">
        <f t="shared" si="4"/>
        <v>6120</v>
      </c>
      <c r="R139" s="24" t="s">
        <v>147</v>
      </c>
      <c r="S139" s="14"/>
      <c r="T139" s="14"/>
      <c r="U139" s="14"/>
      <c r="V139" s="14"/>
      <c r="W139" s="14"/>
      <c r="X139" s="14"/>
      <c r="Y139" s="14"/>
      <c r="Z139" s="14"/>
      <c r="AA139" s="14"/>
    </row>
    <row r="140" hidden="1" customHeight="1" spans="1:27">
      <c r="A140" s="13">
        <f>MATCH(B140,'2021年11月-2022年3月旅行社组织国内游客在厦住宿补助'!C$5:C$39,0)</f>
        <v>17</v>
      </c>
      <c r="B140" s="14" t="s">
        <v>53</v>
      </c>
      <c r="C140" s="15">
        <f>COUNTIF(B$6:B140,B140)</f>
        <v>1</v>
      </c>
      <c r="D140" s="15" t="str">
        <f t="shared" si="5"/>
        <v>GD29G2UXBG26</v>
      </c>
      <c r="E140" s="16" t="s">
        <v>307</v>
      </c>
      <c r="F140" s="16">
        <v>21</v>
      </c>
      <c r="G140" s="17" t="s">
        <v>308</v>
      </c>
      <c r="H140" s="17">
        <v>10</v>
      </c>
      <c r="I140" s="17">
        <v>3</v>
      </c>
      <c r="J140" s="17">
        <v>0.12</v>
      </c>
      <c r="K140" s="17">
        <v>20211101</v>
      </c>
      <c r="L140" s="17">
        <v>20211105</v>
      </c>
      <c r="M140" s="14"/>
      <c r="N140" s="14"/>
      <c r="O140" s="14">
        <v>10</v>
      </c>
      <c r="P140" s="14">
        <v>3</v>
      </c>
      <c r="Q140" s="14">
        <f t="shared" si="4"/>
        <v>1200</v>
      </c>
      <c r="R140" s="24" t="s">
        <v>147</v>
      </c>
      <c r="S140" s="14"/>
      <c r="T140" s="14"/>
      <c r="U140" s="14"/>
      <c r="V140" s="14"/>
      <c r="W140" s="14"/>
      <c r="X140" s="14"/>
      <c r="Y140" s="14"/>
      <c r="Z140" s="14"/>
      <c r="AA140" s="14"/>
    </row>
    <row r="141" hidden="1" customHeight="1" spans="1:27">
      <c r="A141" s="13">
        <f>MATCH(B141,'2021年11月-2022年3月旅行社组织国内游客在厦住宿补助'!C$5:C$39,0)</f>
        <v>17</v>
      </c>
      <c r="B141" s="14" t="s">
        <v>53</v>
      </c>
      <c r="C141" s="15">
        <f>COUNTIF(B$6:B141,B141)</f>
        <v>2</v>
      </c>
      <c r="D141" s="15" t="str">
        <f t="shared" si="5"/>
        <v>GD03IK2JQ145</v>
      </c>
      <c r="E141" s="16" t="s">
        <v>309</v>
      </c>
      <c r="F141" s="16">
        <v>4</v>
      </c>
      <c r="G141" s="17" t="s">
        <v>310</v>
      </c>
      <c r="H141" s="17">
        <v>2</v>
      </c>
      <c r="I141" s="17">
        <v>2</v>
      </c>
      <c r="J141" s="17">
        <v>0.014</v>
      </c>
      <c r="K141" s="17">
        <v>20220204</v>
      </c>
      <c r="L141" s="17">
        <v>20220206</v>
      </c>
      <c r="M141" s="14"/>
      <c r="N141" s="14"/>
      <c r="O141" s="14">
        <v>2</v>
      </c>
      <c r="P141" s="14">
        <v>2</v>
      </c>
      <c r="Q141" s="14">
        <f t="shared" si="4"/>
        <v>140</v>
      </c>
      <c r="R141" s="24" t="s">
        <v>147</v>
      </c>
      <c r="S141" s="14"/>
      <c r="T141" s="14"/>
      <c r="U141" s="14"/>
      <c r="V141" s="14"/>
      <c r="W141" s="14"/>
      <c r="X141" s="14"/>
      <c r="Y141" s="14"/>
      <c r="Z141" s="14"/>
      <c r="AA141" s="14"/>
    </row>
    <row r="142" hidden="1" customHeight="1" spans="1:27">
      <c r="A142" s="13">
        <f>MATCH(B142,'2021年11月-2022年3月旅行社组织国内游客在厦住宿补助'!C$5:C$39,0)</f>
        <v>17</v>
      </c>
      <c r="B142" s="14" t="s">
        <v>53</v>
      </c>
      <c r="C142" s="15">
        <f>COUNTIF(B$6:B142,B142)</f>
        <v>3</v>
      </c>
      <c r="D142" s="15" t="str">
        <f t="shared" si="5"/>
        <v>GD03NNLQLU84</v>
      </c>
      <c r="E142" s="16" t="s">
        <v>311</v>
      </c>
      <c r="F142" s="16">
        <v>12</v>
      </c>
      <c r="G142" s="17" t="s">
        <v>310</v>
      </c>
      <c r="H142" s="17">
        <v>2</v>
      </c>
      <c r="I142" s="17">
        <v>2</v>
      </c>
      <c r="J142" s="17">
        <v>0.014</v>
      </c>
      <c r="K142" s="17">
        <v>20220207</v>
      </c>
      <c r="L142" s="17">
        <v>20220209</v>
      </c>
      <c r="M142" s="14"/>
      <c r="N142" s="14"/>
      <c r="O142" s="14">
        <v>2</v>
      </c>
      <c r="P142" s="14">
        <v>2</v>
      </c>
      <c r="Q142" s="14">
        <f t="shared" si="4"/>
        <v>140</v>
      </c>
      <c r="R142" s="24" t="s">
        <v>147</v>
      </c>
      <c r="S142" s="14"/>
      <c r="T142" s="14"/>
      <c r="U142" s="14"/>
      <c r="V142" s="14"/>
      <c r="W142" s="14"/>
      <c r="X142" s="14"/>
      <c r="Y142" s="14"/>
      <c r="Z142" s="14"/>
      <c r="AA142" s="14"/>
    </row>
    <row r="143" hidden="1" customHeight="1" spans="1:27">
      <c r="A143" s="13">
        <f>MATCH(B143,'2021年11月-2022年3月旅行社组织国内游客在厦住宿补助'!C$5:C$39,0)</f>
        <v>17</v>
      </c>
      <c r="B143" s="14" t="s">
        <v>53</v>
      </c>
      <c r="C143" s="15">
        <f>COUNTIF(B$6:B143,B143)</f>
        <v>4</v>
      </c>
      <c r="D143" s="15" t="str">
        <f t="shared" si="5"/>
        <v>GD62MFVVXC34</v>
      </c>
      <c r="E143" s="16" t="s">
        <v>312</v>
      </c>
      <c r="F143" s="16">
        <v>6</v>
      </c>
      <c r="G143" s="17" t="s">
        <v>310</v>
      </c>
      <c r="H143" s="17">
        <v>3</v>
      </c>
      <c r="I143" s="17">
        <v>2</v>
      </c>
      <c r="J143" s="17">
        <v>0.021</v>
      </c>
      <c r="K143" s="17">
        <v>20220208</v>
      </c>
      <c r="L143" s="17">
        <v>20220210</v>
      </c>
      <c r="M143" s="14"/>
      <c r="N143" s="14"/>
      <c r="O143" s="14">
        <v>3</v>
      </c>
      <c r="P143" s="14">
        <v>2</v>
      </c>
      <c r="Q143" s="14">
        <f t="shared" si="4"/>
        <v>210</v>
      </c>
      <c r="R143" s="24" t="s">
        <v>147</v>
      </c>
      <c r="S143" s="14"/>
      <c r="T143" s="14"/>
      <c r="U143" s="14"/>
      <c r="V143" s="14"/>
      <c r="W143" s="14"/>
      <c r="X143" s="14"/>
      <c r="Y143" s="14"/>
      <c r="Z143" s="14"/>
      <c r="AA143" s="14"/>
    </row>
    <row r="144" hidden="1" customHeight="1" spans="1:27">
      <c r="A144" s="13">
        <f>MATCH(B144,'2021年11月-2022年3月旅行社组织国内游客在厦住宿补助'!C$5:C$39,0)</f>
        <v>17</v>
      </c>
      <c r="B144" s="14" t="s">
        <v>53</v>
      </c>
      <c r="C144" s="15">
        <f>COUNTIF(B$6:B144,B144)</f>
        <v>5</v>
      </c>
      <c r="D144" s="15" t="str">
        <f t="shared" si="5"/>
        <v>GD08RAYKVE02</v>
      </c>
      <c r="E144" s="16" t="s">
        <v>313</v>
      </c>
      <c r="F144" s="16">
        <v>2</v>
      </c>
      <c r="G144" s="17" t="s">
        <v>314</v>
      </c>
      <c r="H144" s="17">
        <v>1</v>
      </c>
      <c r="I144" s="17">
        <v>1</v>
      </c>
      <c r="J144" s="17">
        <v>0.003</v>
      </c>
      <c r="K144" s="17">
        <v>20220226</v>
      </c>
      <c r="L144" s="17">
        <v>20220227</v>
      </c>
      <c r="M144" s="14"/>
      <c r="N144" s="14"/>
      <c r="O144" s="14">
        <v>1</v>
      </c>
      <c r="P144" s="14">
        <v>1</v>
      </c>
      <c r="Q144" s="14">
        <f t="shared" si="4"/>
        <v>30</v>
      </c>
      <c r="R144" s="24" t="s">
        <v>147</v>
      </c>
      <c r="S144" s="14"/>
      <c r="T144" s="14"/>
      <c r="U144" s="14"/>
      <c r="V144" s="14"/>
      <c r="W144" s="14"/>
      <c r="X144" s="14"/>
      <c r="Y144" s="14"/>
      <c r="Z144" s="14"/>
      <c r="AA144" s="14"/>
    </row>
    <row r="145" hidden="1" customHeight="1" spans="1:27">
      <c r="A145" s="13">
        <f>MATCH(B145,'2021年11月-2022年3月旅行社组织国内游客在厦住宿补助'!C$5:C$39,0)</f>
        <v>17</v>
      </c>
      <c r="B145" s="14" t="s">
        <v>53</v>
      </c>
      <c r="C145" s="15">
        <f>COUNTIF(B$6:B145,B145)</f>
        <v>6</v>
      </c>
      <c r="D145" s="15" t="str">
        <f t="shared" si="5"/>
        <v>GD04HL8MIK15</v>
      </c>
      <c r="E145" s="16" t="s">
        <v>315</v>
      </c>
      <c r="F145" s="16">
        <v>8</v>
      </c>
      <c r="G145" s="17" t="s">
        <v>310</v>
      </c>
      <c r="H145" s="17">
        <v>4</v>
      </c>
      <c r="I145" s="17">
        <v>4</v>
      </c>
      <c r="J145" s="17">
        <v>0.048</v>
      </c>
      <c r="K145" s="17">
        <v>20220228</v>
      </c>
      <c r="L145" s="17">
        <v>20220304</v>
      </c>
      <c r="M145" s="14"/>
      <c r="N145" s="14"/>
      <c r="O145" s="14">
        <v>4</v>
      </c>
      <c r="P145" s="14">
        <v>4</v>
      </c>
      <c r="Q145" s="14">
        <f t="shared" si="4"/>
        <v>480</v>
      </c>
      <c r="R145" s="24" t="s">
        <v>147</v>
      </c>
      <c r="S145" s="14"/>
      <c r="T145" s="14"/>
      <c r="U145" s="14"/>
      <c r="V145" s="14"/>
      <c r="W145" s="14"/>
      <c r="X145" s="14"/>
      <c r="Y145" s="14"/>
      <c r="Z145" s="14"/>
      <c r="AA145" s="14"/>
    </row>
    <row r="146" hidden="1" customHeight="1" spans="1:27">
      <c r="A146" s="13">
        <f>MATCH(B146,'2021年11月-2022年3月旅行社组织国内游客在厦住宿补助'!C$5:C$39,0)</f>
        <v>17</v>
      </c>
      <c r="B146" s="14" t="s">
        <v>53</v>
      </c>
      <c r="C146" s="15">
        <f>COUNTIF(B$6:B146,B146)</f>
        <v>7</v>
      </c>
      <c r="D146" s="15" t="str">
        <f t="shared" si="5"/>
        <v>GD7554A8Z757</v>
      </c>
      <c r="E146" s="16" t="s">
        <v>316</v>
      </c>
      <c r="F146" s="16">
        <v>10</v>
      </c>
      <c r="G146" s="17" t="s">
        <v>310</v>
      </c>
      <c r="H146" s="17">
        <v>5</v>
      </c>
      <c r="I146" s="17">
        <v>1</v>
      </c>
      <c r="J146" s="17">
        <v>0.015</v>
      </c>
      <c r="K146" s="17">
        <v>20220303</v>
      </c>
      <c r="L146" s="17">
        <v>20220304</v>
      </c>
      <c r="M146" s="14"/>
      <c r="N146" s="14"/>
      <c r="O146" s="14">
        <v>5</v>
      </c>
      <c r="P146" s="14">
        <v>1</v>
      </c>
      <c r="Q146" s="14">
        <f t="shared" si="4"/>
        <v>150</v>
      </c>
      <c r="R146" s="24" t="s">
        <v>147</v>
      </c>
      <c r="S146" s="14"/>
      <c r="T146" s="14"/>
      <c r="U146" s="14"/>
      <c r="V146" s="14"/>
      <c r="W146" s="14"/>
      <c r="X146" s="14"/>
      <c r="Y146" s="14"/>
      <c r="Z146" s="14"/>
      <c r="AA146" s="14"/>
    </row>
    <row r="147" hidden="1" customHeight="1" spans="1:27">
      <c r="A147" s="13">
        <f>MATCH(B147,'2021年11月-2022年3月旅行社组织国内游客在厦住宿补助'!C$5:C$39,0)</f>
        <v>17</v>
      </c>
      <c r="B147" s="14" t="s">
        <v>53</v>
      </c>
      <c r="C147" s="15">
        <f>COUNTIF(B$6:B147,B147)</f>
        <v>8</v>
      </c>
      <c r="D147" s="15" t="str">
        <f t="shared" si="5"/>
        <v>GD39YJNZMC28</v>
      </c>
      <c r="E147" s="16" t="s">
        <v>317</v>
      </c>
      <c r="F147" s="16">
        <v>2</v>
      </c>
      <c r="G147" s="17" t="s">
        <v>310</v>
      </c>
      <c r="H147" s="17">
        <v>1</v>
      </c>
      <c r="I147" s="17">
        <v>2</v>
      </c>
      <c r="J147" s="17">
        <v>0.007</v>
      </c>
      <c r="K147" s="17">
        <v>20220305</v>
      </c>
      <c r="L147" s="17">
        <v>20220307</v>
      </c>
      <c r="M147" s="14"/>
      <c r="N147" s="14"/>
      <c r="O147" s="14">
        <v>1</v>
      </c>
      <c r="P147" s="14">
        <v>2</v>
      </c>
      <c r="Q147" s="14">
        <f t="shared" si="4"/>
        <v>70</v>
      </c>
      <c r="R147" s="24" t="s">
        <v>147</v>
      </c>
      <c r="S147" s="14"/>
      <c r="T147" s="14"/>
      <c r="U147" s="14"/>
      <c r="V147" s="14"/>
      <c r="W147" s="14"/>
      <c r="X147" s="14"/>
      <c r="Y147" s="14"/>
      <c r="Z147" s="14"/>
      <c r="AA147" s="14"/>
    </row>
    <row r="148" hidden="1" customHeight="1" spans="1:27">
      <c r="A148" s="13">
        <f>MATCH(B148,'2021年11月-2022年3月旅行社组织国内游客在厦住宿补助'!C$5:C$39,0)</f>
        <v>17</v>
      </c>
      <c r="B148" s="14" t="s">
        <v>53</v>
      </c>
      <c r="C148" s="15">
        <f>COUNTIF(B$6:B148,B148)</f>
        <v>9</v>
      </c>
      <c r="D148" s="15" t="str">
        <f t="shared" si="5"/>
        <v>GD43JH2PQU81</v>
      </c>
      <c r="E148" s="16" t="s">
        <v>318</v>
      </c>
      <c r="F148" s="16">
        <v>2</v>
      </c>
      <c r="G148" s="17" t="s">
        <v>275</v>
      </c>
      <c r="H148" s="17">
        <v>2</v>
      </c>
      <c r="I148" s="17">
        <v>2</v>
      </c>
      <c r="J148" s="17">
        <v>0.014</v>
      </c>
      <c r="K148" s="17">
        <v>20220311</v>
      </c>
      <c r="L148" s="17">
        <v>20220313</v>
      </c>
      <c r="M148" s="14"/>
      <c r="N148" s="14"/>
      <c r="O148" s="14">
        <v>2</v>
      </c>
      <c r="P148" s="14">
        <v>2</v>
      </c>
      <c r="Q148" s="14">
        <f t="shared" si="4"/>
        <v>140</v>
      </c>
      <c r="R148" s="24" t="s">
        <v>147</v>
      </c>
      <c r="S148" s="14"/>
      <c r="T148" s="14"/>
      <c r="U148" s="14"/>
      <c r="V148" s="14"/>
      <c r="W148" s="14"/>
      <c r="X148" s="14"/>
      <c r="Y148" s="14"/>
      <c r="Z148" s="14"/>
      <c r="AA148" s="14"/>
    </row>
    <row r="149" hidden="1" customHeight="1" spans="1:27">
      <c r="A149" s="13">
        <f>MATCH(B149,'2021年11月-2022年3月旅行社组织国内游客在厦住宿补助'!C$5:C$39,0)</f>
        <v>22</v>
      </c>
      <c r="B149" s="14" t="s">
        <v>38</v>
      </c>
      <c r="C149" s="15">
        <f>COUNTIF(B$6:B149,B149)</f>
        <v>1</v>
      </c>
      <c r="D149" s="15" t="str">
        <f t="shared" si="5"/>
        <v>GD54RO1WSSU44</v>
      </c>
      <c r="E149" s="16" t="s">
        <v>319</v>
      </c>
      <c r="F149" s="16">
        <v>8</v>
      </c>
      <c r="G149" s="17" t="s">
        <v>320</v>
      </c>
      <c r="H149" s="17">
        <v>4</v>
      </c>
      <c r="I149" s="17">
        <v>3</v>
      </c>
      <c r="J149" s="17">
        <v>0.048</v>
      </c>
      <c r="K149" s="17">
        <v>20211231</v>
      </c>
      <c r="L149" s="17">
        <v>20220103</v>
      </c>
      <c r="M149" s="14"/>
      <c r="N149" s="14"/>
      <c r="O149" s="14">
        <v>4</v>
      </c>
      <c r="P149" s="14">
        <v>3</v>
      </c>
      <c r="Q149" s="14">
        <f t="shared" si="4"/>
        <v>480</v>
      </c>
      <c r="R149" s="24" t="s">
        <v>147</v>
      </c>
      <c r="S149" s="14"/>
      <c r="T149" s="14"/>
      <c r="U149" s="14"/>
      <c r="V149" s="14"/>
      <c r="W149" s="14"/>
      <c r="X149" s="14"/>
      <c r="Y149" s="14"/>
      <c r="Z149" s="14"/>
      <c r="AA149" s="14"/>
    </row>
    <row r="150" hidden="1" customHeight="1" spans="1:27">
      <c r="A150" s="13">
        <f>MATCH(B150,'2021年11月-2022年3月旅行社组织国内游客在厦住宿补助'!C$5:C$39,0)</f>
        <v>22</v>
      </c>
      <c r="B150" s="14" t="s">
        <v>38</v>
      </c>
      <c r="C150" s="15">
        <f>COUNTIF(B$6:B150,B150)</f>
        <v>2</v>
      </c>
      <c r="D150" s="15" t="str">
        <f t="shared" si="5"/>
        <v>GD904FMYEI01</v>
      </c>
      <c r="E150" s="16" t="s">
        <v>321</v>
      </c>
      <c r="F150" s="16">
        <v>16</v>
      </c>
      <c r="G150" s="17" t="s">
        <v>322</v>
      </c>
      <c r="H150" s="17">
        <v>5</v>
      </c>
      <c r="I150" s="17">
        <v>3</v>
      </c>
      <c r="J150" s="17">
        <v>0.06</v>
      </c>
      <c r="K150" s="17">
        <v>20220108</v>
      </c>
      <c r="L150" s="17">
        <v>20220111</v>
      </c>
      <c r="M150" s="14"/>
      <c r="N150" s="14"/>
      <c r="O150" s="14">
        <v>5</v>
      </c>
      <c r="P150" s="14">
        <v>3</v>
      </c>
      <c r="Q150" s="14">
        <f t="shared" si="4"/>
        <v>600</v>
      </c>
      <c r="R150" s="24" t="s">
        <v>147</v>
      </c>
      <c r="S150" s="14"/>
      <c r="T150" s="14"/>
      <c r="U150" s="14"/>
      <c r="V150" s="14"/>
      <c r="W150" s="14"/>
      <c r="X150" s="14"/>
      <c r="Y150" s="14"/>
      <c r="Z150" s="14"/>
      <c r="AA150" s="14"/>
    </row>
    <row r="151" hidden="1" customHeight="1" spans="1:27">
      <c r="A151" s="13">
        <f>MATCH(B151,'2021年11月-2022年3月旅行社组织国内游客在厦住宿补助'!C$5:C$39,0)</f>
        <v>22</v>
      </c>
      <c r="B151" s="14" t="s">
        <v>38</v>
      </c>
      <c r="C151" s="15">
        <f>COUNTIF(B$6:B151,B151)</f>
        <v>3</v>
      </c>
      <c r="D151" s="15" t="str">
        <f t="shared" si="5"/>
        <v>GD321Y3E1084</v>
      </c>
      <c r="E151" s="16" t="s">
        <v>323</v>
      </c>
      <c r="F151" s="16">
        <v>6</v>
      </c>
      <c r="G151" s="17" t="s">
        <v>324</v>
      </c>
      <c r="H151" s="17">
        <v>3</v>
      </c>
      <c r="I151" s="17">
        <v>1</v>
      </c>
      <c r="J151" s="17">
        <v>0.009</v>
      </c>
      <c r="K151" s="17">
        <v>20220223</v>
      </c>
      <c r="L151" s="17">
        <v>20220224</v>
      </c>
      <c r="M151" s="14"/>
      <c r="N151" s="14"/>
      <c r="O151" s="14">
        <v>3</v>
      </c>
      <c r="P151" s="14">
        <v>1</v>
      </c>
      <c r="Q151" s="14">
        <f t="shared" si="4"/>
        <v>90</v>
      </c>
      <c r="R151" s="24" t="s">
        <v>147</v>
      </c>
      <c r="S151" s="14"/>
      <c r="T151" s="14"/>
      <c r="U151" s="14"/>
      <c r="V151" s="14"/>
      <c r="W151" s="14"/>
      <c r="X151" s="14"/>
      <c r="Y151" s="14"/>
      <c r="Z151" s="14"/>
      <c r="AA151" s="14"/>
    </row>
    <row r="152" hidden="1" customHeight="1" spans="1:27">
      <c r="A152" s="13">
        <f>MATCH(B152,'2021年11月-2022年3月旅行社组织国内游客在厦住宿补助'!C$5:C$39,0)</f>
        <v>23</v>
      </c>
      <c r="B152" s="14" t="s">
        <v>37</v>
      </c>
      <c r="C152" s="15">
        <f>COUNTIF(B$6:B152,B152)</f>
        <v>1</v>
      </c>
      <c r="D152" s="15" t="str">
        <f t="shared" si="5"/>
        <v>GD39LLW2V511</v>
      </c>
      <c r="E152" s="16" t="s">
        <v>325</v>
      </c>
      <c r="F152" s="16">
        <v>10</v>
      </c>
      <c r="G152" s="17" t="s">
        <v>326</v>
      </c>
      <c r="H152" s="17">
        <v>6</v>
      </c>
      <c r="I152" s="17">
        <v>1</v>
      </c>
      <c r="J152" s="17">
        <v>0.018</v>
      </c>
      <c r="K152" s="21"/>
      <c r="L152" s="21"/>
      <c r="M152" s="14"/>
      <c r="N152" s="14"/>
      <c r="O152" s="14">
        <v>6</v>
      </c>
      <c r="P152" s="14">
        <v>1</v>
      </c>
      <c r="Q152" s="14">
        <f t="shared" si="4"/>
        <v>180</v>
      </c>
      <c r="R152" s="24" t="s">
        <v>147</v>
      </c>
      <c r="S152" s="14"/>
      <c r="T152" s="14"/>
      <c r="U152" s="14"/>
      <c r="V152" s="14"/>
      <c r="W152" s="14"/>
      <c r="X152" s="14"/>
      <c r="Y152" s="14"/>
      <c r="Z152" s="14"/>
      <c r="AA152" s="14"/>
    </row>
    <row r="153" hidden="1" customHeight="1" spans="1:27">
      <c r="A153" s="13">
        <f>MATCH(B153,'2021年11月-2022年3月旅行社组织国内游客在厦住宿补助'!C$5:C$39,0)</f>
        <v>23</v>
      </c>
      <c r="B153" s="14" t="s">
        <v>37</v>
      </c>
      <c r="C153" s="15">
        <f>COUNTIF(B$6:B153,B153)</f>
        <v>2</v>
      </c>
      <c r="D153" s="15" t="str">
        <f t="shared" si="5"/>
        <v>GD2489BMT096</v>
      </c>
      <c r="E153" s="16" t="s">
        <v>327</v>
      </c>
      <c r="F153" s="16">
        <v>100</v>
      </c>
      <c r="G153" s="17" t="s">
        <v>328</v>
      </c>
      <c r="H153" s="17">
        <v>160</v>
      </c>
      <c r="I153" s="17">
        <v>2</v>
      </c>
      <c r="J153" s="17">
        <v>0.528</v>
      </c>
      <c r="K153" s="21"/>
      <c r="L153" s="21"/>
      <c r="M153" s="14" t="s">
        <v>329</v>
      </c>
      <c r="N153" s="14"/>
      <c r="O153" s="14">
        <v>160</v>
      </c>
      <c r="P153" s="14">
        <v>2</v>
      </c>
      <c r="Q153" s="14">
        <f t="shared" si="4"/>
        <v>0</v>
      </c>
      <c r="R153" s="24" t="s">
        <v>155</v>
      </c>
      <c r="S153" s="14"/>
      <c r="T153" s="14"/>
      <c r="U153" s="14"/>
      <c r="V153" s="14"/>
      <c r="W153" s="14"/>
      <c r="X153" s="14"/>
      <c r="Y153" s="14"/>
      <c r="Z153" s="14"/>
      <c r="AA153" s="14"/>
    </row>
    <row r="154" hidden="1" customHeight="1" spans="1:27">
      <c r="A154" s="13">
        <f>MATCH(B154,'2021年11月-2022年3月旅行社组织国内游客在厦住宿补助'!C$5:C$39,0)</f>
        <v>23</v>
      </c>
      <c r="B154" s="14" t="s">
        <v>37</v>
      </c>
      <c r="C154" s="15">
        <f>COUNTIF(B$6:B154,B154)</f>
        <v>3</v>
      </c>
      <c r="D154" s="15" t="str">
        <f t="shared" si="5"/>
        <v>GD66AJYSV888</v>
      </c>
      <c r="E154" s="16" t="s">
        <v>330</v>
      </c>
      <c r="F154" s="16">
        <v>16</v>
      </c>
      <c r="G154" s="17" t="s">
        <v>331</v>
      </c>
      <c r="H154" s="17">
        <v>8</v>
      </c>
      <c r="I154" s="17">
        <v>4</v>
      </c>
      <c r="J154" s="17">
        <v>0.096</v>
      </c>
      <c r="K154" s="21"/>
      <c r="L154" s="21"/>
      <c r="M154" s="14"/>
      <c r="N154" s="14"/>
      <c r="O154" s="14">
        <v>8</v>
      </c>
      <c r="P154" s="14">
        <v>4</v>
      </c>
      <c r="Q154" s="14">
        <f t="shared" si="4"/>
        <v>960</v>
      </c>
      <c r="R154" s="24" t="s">
        <v>147</v>
      </c>
      <c r="S154" s="14"/>
      <c r="T154" s="14"/>
      <c r="U154" s="14"/>
      <c r="V154" s="14"/>
      <c r="W154" s="14"/>
      <c r="X154" s="14"/>
      <c r="Y154" s="14"/>
      <c r="Z154" s="14"/>
      <c r="AA154" s="14"/>
    </row>
    <row r="155" hidden="1" customHeight="1" spans="1:27">
      <c r="A155" s="13">
        <f>MATCH(B155,'2021年11月-2022年3月旅行社组织国内游客在厦住宿补助'!C$5:C$39,0)</f>
        <v>11</v>
      </c>
      <c r="B155" s="14" t="s">
        <v>35</v>
      </c>
      <c r="C155" s="15">
        <f>COUNTIF(B$6:B155,B155)</f>
        <v>1</v>
      </c>
      <c r="D155" s="15" t="str">
        <f t="shared" si="5"/>
        <v>GD81Z4FK0W96</v>
      </c>
      <c r="E155" s="16" t="s">
        <v>332</v>
      </c>
      <c r="F155" s="16">
        <v>25</v>
      </c>
      <c r="G155" s="17" t="s">
        <v>275</v>
      </c>
      <c r="H155" s="17">
        <v>14</v>
      </c>
      <c r="I155" s="17">
        <v>2</v>
      </c>
      <c r="J155" s="17">
        <v>0.098</v>
      </c>
      <c r="K155" s="17">
        <v>20211119</v>
      </c>
      <c r="L155" s="17">
        <v>20211121</v>
      </c>
      <c r="M155" s="14"/>
      <c r="N155" s="14"/>
      <c r="O155" s="14">
        <v>14</v>
      </c>
      <c r="P155" s="14">
        <v>2</v>
      </c>
      <c r="Q155" s="14">
        <f t="shared" si="4"/>
        <v>980</v>
      </c>
      <c r="R155" s="24" t="s">
        <v>147</v>
      </c>
      <c r="S155" s="14"/>
      <c r="T155" s="14"/>
      <c r="U155" s="14"/>
      <c r="V155" s="14"/>
      <c r="W155" s="14"/>
      <c r="X155" s="14"/>
      <c r="Y155" s="14"/>
      <c r="Z155" s="14"/>
      <c r="AA155" s="14"/>
    </row>
    <row r="156" hidden="1" customHeight="1" spans="1:27">
      <c r="A156" s="13">
        <f>MATCH(B156,'2021年11月-2022年3月旅行社组织国内游客在厦住宿补助'!C$5:C$39,0)</f>
        <v>11</v>
      </c>
      <c r="B156" s="14" t="s">
        <v>35</v>
      </c>
      <c r="C156" s="15">
        <f>COUNTIF(B$6:B156,B156)</f>
        <v>2</v>
      </c>
      <c r="D156" s="15" t="str">
        <f t="shared" si="5"/>
        <v>GD68ZPWDMB56</v>
      </c>
      <c r="E156" s="16" t="s">
        <v>333</v>
      </c>
      <c r="F156" s="16">
        <v>24</v>
      </c>
      <c r="G156" s="17" t="s">
        <v>275</v>
      </c>
      <c r="H156" s="17">
        <v>27</v>
      </c>
      <c r="I156" s="17">
        <v>3</v>
      </c>
      <c r="J156" s="17">
        <v>0.163</v>
      </c>
      <c r="K156" s="17">
        <v>20211129</v>
      </c>
      <c r="L156" s="17">
        <v>20211202</v>
      </c>
      <c r="M156" s="14"/>
      <c r="N156" s="14"/>
      <c r="O156" s="14">
        <v>14</v>
      </c>
      <c r="P156" s="14">
        <v>3</v>
      </c>
      <c r="Q156" s="14">
        <f>IF(R156="是",IF(P156=1,O156*30,IF(P156=2,O156*70,IF(P156&gt;2,O156*120,0))),0)-50</f>
        <v>1630</v>
      </c>
      <c r="R156" s="24" t="s">
        <v>147</v>
      </c>
      <c r="S156" s="14"/>
      <c r="T156" s="14"/>
      <c r="U156" s="14"/>
      <c r="V156" s="14"/>
      <c r="W156" s="14"/>
      <c r="X156" s="14"/>
      <c r="Y156" s="14"/>
      <c r="Z156" s="14"/>
      <c r="AA156" s="14"/>
    </row>
    <row r="157" hidden="1" customHeight="1" spans="1:27">
      <c r="A157" s="13">
        <f>MATCH(B157,'2021年11月-2022年3月旅行社组织国内游客在厦住宿补助'!C$5:C$39,0)</f>
        <v>11</v>
      </c>
      <c r="B157" s="14" t="s">
        <v>35</v>
      </c>
      <c r="C157" s="15">
        <f>COUNTIF(B$6:B157,B157)</f>
        <v>3</v>
      </c>
      <c r="D157" s="15" t="str">
        <f t="shared" si="5"/>
        <v>GD83NHPULF33</v>
      </c>
      <c r="E157" s="16" t="s">
        <v>334</v>
      </c>
      <c r="F157" s="16">
        <v>112</v>
      </c>
      <c r="G157" s="17" t="s">
        <v>335</v>
      </c>
      <c r="H157" s="17">
        <v>58</v>
      </c>
      <c r="I157" s="17">
        <v>2</v>
      </c>
      <c r="J157" s="17">
        <v>0.406</v>
      </c>
      <c r="K157" s="17">
        <v>20211203</v>
      </c>
      <c r="L157" s="17">
        <v>20211205</v>
      </c>
      <c r="M157" s="14" t="s">
        <v>336</v>
      </c>
      <c r="N157" s="14"/>
      <c r="O157" s="26">
        <v>58</v>
      </c>
      <c r="P157" s="26">
        <v>2</v>
      </c>
      <c r="Q157" s="26">
        <f>IF(R157="是",IF(P157=1,O157*30,IF(P157=2,O157*70,IF(P157&gt;2,O157*120,0))),0)-40*8</f>
        <v>3740</v>
      </c>
      <c r="R157" s="24" t="s">
        <v>147</v>
      </c>
      <c r="S157" s="14"/>
      <c r="T157" s="14"/>
      <c r="U157" s="14"/>
      <c r="V157" s="14"/>
      <c r="W157" s="14"/>
      <c r="X157" s="14"/>
      <c r="Y157" s="14"/>
      <c r="Z157" s="14"/>
      <c r="AA157" s="14"/>
    </row>
    <row r="158" hidden="1" customHeight="1" spans="1:27">
      <c r="A158" s="13">
        <f>MATCH(B158,'2021年11月-2022年3月旅行社组织国内游客在厦住宿补助'!C$5:C$39,0)</f>
        <v>11</v>
      </c>
      <c r="B158" s="14" t="s">
        <v>35</v>
      </c>
      <c r="C158" s="15">
        <f>COUNTIF(B$6:B158,B158)</f>
        <v>4</v>
      </c>
      <c r="D158" s="15" t="str">
        <f t="shared" si="5"/>
        <v>GD98IDYSP395</v>
      </c>
      <c r="E158" s="16" t="s">
        <v>337</v>
      </c>
      <c r="F158" s="16">
        <v>29</v>
      </c>
      <c r="G158" s="17" t="s">
        <v>338</v>
      </c>
      <c r="H158" s="17">
        <v>14</v>
      </c>
      <c r="I158" s="17">
        <v>3</v>
      </c>
      <c r="J158" s="17">
        <v>0.168</v>
      </c>
      <c r="K158" s="17">
        <v>20211123</v>
      </c>
      <c r="L158" s="17">
        <v>20211126</v>
      </c>
      <c r="M158" s="14"/>
      <c r="N158" s="14"/>
      <c r="O158" s="14">
        <v>14</v>
      </c>
      <c r="P158" s="14">
        <v>3</v>
      </c>
      <c r="Q158" s="14">
        <f t="shared" si="4"/>
        <v>1680</v>
      </c>
      <c r="R158" s="24" t="s">
        <v>147</v>
      </c>
      <c r="S158" s="14"/>
      <c r="T158" s="14"/>
      <c r="U158" s="14"/>
      <c r="V158" s="14"/>
      <c r="W158" s="14"/>
      <c r="X158" s="14"/>
      <c r="Y158" s="14"/>
      <c r="Z158" s="14"/>
      <c r="AA158" s="14"/>
    </row>
    <row r="159" hidden="1" customHeight="1" spans="1:27">
      <c r="A159" s="13">
        <f>MATCH(B159,'2021年11月-2022年3月旅行社组织国内游客在厦住宿补助'!C$5:C$39,0)</f>
        <v>13</v>
      </c>
      <c r="B159" s="14" t="s">
        <v>34</v>
      </c>
      <c r="C159" s="15">
        <f>COUNTIF(B$6:B159,B159)</f>
        <v>1</v>
      </c>
      <c r="D159" s="15" t="str">
        <f t="shared" si="5"/>
        <v>GD301MZ0VS95</v>
      </c>
      <c r="E159" s="16" t="s">
        <v>339</v>
      </c>
      <c r="F159" s="16">
        <v>34</v>
      </c>
      <c r="G159" s="17" t="s">
        <v>340</v>
      </c>
      <c r="H159" s="17">
        <v>13</v>
      </c>
      <c r="I159" s="17">
        <v>5</v>
      </c>
      <c r="J159" s="17">
        <f>0.039+0.052+0.065</f>
        <v>0.156</v>
      </c>
      <c r="K159" s="17">
        <v>20211023</v>
      </c>
      <c r="L159" s="17">
        <v>20211028</v>
      </c>
      <c r="M159" s="14" t="s">
        <v>341</v>
      </c>
      <c r="N159" s="14"/>
      <c r="O159" s="14">
        <v>13</v>
      </c>
      <c r="P159" s="14">
        <v>5</v>
      </c>
      <c r="Q159" s="14">
        <f t="shared" si="4"/>
        <v>0</v>
      </c>
      <c r="R159" s="24" t="s">
        <v>155</v>
      </c>
      <c r="S159" s="14"/>
      <c r="T159" s="14"/>
      <c r="U159" s="14"/>
      <c r="V159" s="14"/>
      <c r="W159" s="14"/>
      <c r="X159" s="14"/>
      <c r="Y159" s="14"/>
      <c r="Z159" s="14"/>
      <c r="AA159" s="14"/>
    </row>
    <row r="160" hidden="1" customHeight="1" spans="1:27">
      <c r="A160" s="13">
        <f>MATCH(B160,'2021年11月-2022年3月旅行社组织国内游客在厦住宿补助'!C$5:C$39,0)</f>
        <v>13</v>
      </c>
      <c r="B160" s="14" t="s">
        <v>34</v>
      </c>
      <c r="C160" s="15">
        <f>COUNTIF(B$6:B160,B160)</f>
        <v>2</v>
      </c>
      <c r="D160" s="15" t="str">
        <f t="shared" si="5"/>
        <v>GD15C070XB10</v>
      </c>
      <c r="E160" s="16" t="s">
        <v>342</v>
      </c>
      <c r="F160" s="16">
        <v>32</v>
      </c>
      <c r="G160" s="17" t="s">
        <v>343</v>
      </c>
      <c r="H160" s="17">
        <v>16</v>
      </c>
      <c r="I160" s="17">
        <v>4</v>
      </c>
      <c r="J160" s="17">
        <f>0.048+0.064+0.08</f>
        <v>0.192</v>
      </c>
      <c r="K160" s="17">
        <v>20211213</v>
      </c>
      <c r="L160" s="17">
        <v>20211217</v>
      </c>
      <c r="M160" s="26"/>
      <c r="N160" s="14"/>
      <c r="O160" s="14">
        <v>16</v>
      </c>
      <c r="P160" s="14">
        <v>4</v>
      </c>
      <c r="Q160" s="14">
        <f t="shared" si="4"/>
        <v>1920</v>
      </c>
      <c r="R160" s="24" t="s">
        <v>147</v>
      </c>
      <c r="S160" s="14"/>
      <c r="T160" s="14"/>
      <c r="U160" s="14"/>
      <c r="V160" s="14"/>
      <c r="W160" s="14"/>
      <c r="X160" s="14"/>
      <c r="Y160" s="14"/>
      <c r="Z160" s="14"/>
      <c r="AA160" s="14"/>
    </row>
    <row r="161" hidden="1" customHeight="1" spans="1:27">
      <c r="A161" s="13">
        <f>MATCH(B161,'2021年11月-2022年3月旅行社组织国内游客在厦住宿补助'!C$5:C$39,0)</f>
        <v>13</v>
      </c>
      <c r="B161" s="14" t="s">
        <v>34</v>
      </c>
      <c r="C161" s="15">
        <f>COUNTIF(B$6:B161,B161)</f>
        <v>3</v>
      </c>
      <c r="D161" s="15" t="str">
        <f t="shared" si="5"/>
        <v>GD82Z0FGCJ75</v>
      </c>
      <c r="E161" s="16" t="s">
        <v>344</v>
      </c>
      <c r="F161" s="16">
        <v>32</v>
      </c>
      <c r="G161" s="17" t="s">
        <v>275</v>
      </c>
      <c r="H161" s="17">
        <v>16</v>
      </c>
      <c r="I161" s="17">
        <v>3</v>
      </c>
      <c r="J161" s="17">
        <f>J160</f>
        <v>0.192</v>
      </c>
      <c r="K161" s="17">
        <v>20211226</v>
      </c>
      <c r="L161" s="17">
        <v>20211229</v>
      </c>
      <c r="M161" s="14"/>
      <c r="N161" s="14"/>
      <c r="O161" s="14">
        <v>16</v>
      </c>
      <c r="P161" s="14">
        <v>3</v>
      </c>
      <c r="Q161" s="14">
        <f t="shared" si="4"/>
        <v>1920</v>
      </c>
      <c r="R161" s="24" t="s">
        <v>147</v>
      </c>
      <c r="S161" s="14"/>
      <c r="T161" s="14"/>
      <c r="U161" s="14"/>
      <c r="V161" s="14"/>
      <c r="W161" s="14"/>
      <c r="X161" s="14"/>
      <c r="Y161" s="14"/>
      <c r="Z161" s="14"/>
      <c r="AA161" s="14"/>
    </row>
    <row r="162" hidden="1" customHeight="1" spans="1:27">
      <c r="A162" s="13">
        <f>MATCH(B162,'2021年11月-2022年3月旅行社组织国内游客在厦住宿补助'!C$5:C$39,0)</f>
        <v>13</v>
      </c>
      <c r="B162" s="14" t="s">
        <v>34</v>
      </c>
      <c r="C162" s="15">
        <f>COUNTIF(B$6:B162,B162)</f>
        <v>4</v>
      </c>
      <c r="D162" s="15" t="str">
        <f t="shared" si="5"/>
        <v>GD36RU6NW407</v>
      </c>
      <c r="E162" s="16" t="s">
        <v>345</v>
      </c>
      <c r="F162" s="16">
        <v>42</v>
      </c>
      <c r="G162" s="17" t="s">
        <v>310</v>
      </c>
      <c r="H162" s="17">
        <v>21</v>
      </c>
      <c r="I162" s="17">
        <v>3</v>
      </c>
      <c r="J162" s="17">
        <f>0.036+0.036+0.045</f>
        <v>0.117</v>
      </c>
      <c r="K162" s="17">
        <v>20220309</v>
      </c>
      <c r="L162" s="17">
        <v>20220312</v>
      </c>
      <c r="M162" s="14"/>
      <c r="N162" s="14"/>
      <c r="O162" s="14">
        <v>12</v>
      </c>
      <c r="P162" s="14">
        <v>3</v>
      </c>
      <c r="Q162" s="14">
        <f>12*30+9*90</f>
        <v>1170</v>
      </c>
      <c r="R162" s="24" t="s">
        <v>147</v>
      </c>
      <c r="S162" s="14"/>
      <c r="T162" s="14"/>
      <c r="U162" s="14"/>
      <c r="V162" s="14"/>
      <c r="W162" s="14"/>
      <c r="X162" s="14"/>
      <c r="Y162" s="14"/>
      <c r="Z162" s="14"/>
      <c r="AA162" s="14"/>
    </row>
    <row r="163" hidden="1" customHeight="1" spans="1:27">
      <c r="A163" s="13">
        <f>MATCH(B163,'2021年11月-2022年3月旅行社组织国内游客在厦住宿补助'!C$5:C$39,0)</f>
        <v>19</v>
      </c>
      <c r="B163" s="14" t="s">
        <v>33</v>
      </c>
      <c r="C163" s="15">
        <f>COUNTIF(B$6:B163,B163)</f>
        <v>1</v>
      </c>
      <c r="D163" s="15" t="str">
        <f t="shared" si="5"/>
        <v>XYY211101XCAA-0001</v>
      </c>
      <c r="E163" s="16" t="s">
        <v>346</v>
      </c>
      <c r="F163" s="16">
        <v>2</v>
      </c>
      <c r="G163" s="17" t="s">
        <v>347</v>
      </c>
      <c r="H163" s="17">
        <v>1</v>
      </c>
      <c r="I163" s="17">
        <v>3</v>
      </c>
      <c r="J163" s="17">
        <v>0.005</v>
      </c>
      <c r="K163" s="17">
        <v>20211101</v>
      </c>
      <c r="L163" s="17">
        <v>20211105</v>
      </c>
      <c r="M163" s="21"/>
      <c r="N163" s="21"/>
      <c r="O163" s="21">
        <v>1</v>
      </c>
      <c r="P163" s="14">
        <v>3</v>
      </c>
      <c r="Q163" s="14">
        <f t="shared" si="4"/>
        <v>120</v>
      </c>
      <c r="R163" s="24" t="s">
        <v>147</v>
      </c>
      <c r="S163" s="14"/>
      <c r="T163" s="14"/>
      <c r="U163" s="14"/>
      <c r="V163" s="14"/>
      <c r="W163" s="14"/>
      <c r="X163" s="14"/>
      <c r="Y163" s="14"/>
      <c r="Z163" s="14"/>
      <c r="AA163" s="14"/>
    </row>
    <row r="164" hidden="1" customHeight="1" spans="1:27">
      <c r="A164" s="13">
        <f>MATCH(B164,'2021年11月-2022年3月旅行社组织国内游客在厦住宿补助'!C$5:C$39,0)</f>
        <v>19</v>
      </c>
      <c r="B164" s="14" t="s">
        <v>33</v>
      </c>
      <c r="C164" s="15">
        <f>COUNTIF(B$6:B164,B164)</f>
        <v>2</v>
      </c>
      <c r="D164" s="15" t="str">
        <f t="shared" si="5"/>
        <v>XYY211104XCAA-0001</v>
      </c>
      <c r="E164" s="16" t="s">
        <v>348</v>
      </c>
      <c r="F164" s="16">
        <v>2</v>
      </c>
      <c r="G164" s="17" t="s">
        <v>308</v>
      </c>
      <c r="H164" s="17">
        <v>1</v>
      </c>
      <c r="I164" s="17">
        <v>3</v>
      </c>
      <c r="J164" s="17">
        <v>0.005</v>
      </c>
      <c r="K164" s="17">
        <v>20211104</v>
      </c>
      <c r="L164" s="17">
        <v>20211108</v>
      </c>
      <c r="M164" s="21"/>
      <c r="N164" s="21"/>
      <c r="O164" s="21">
        <v>1</v>
      </c>
      <c r="P164" s="14">
        <v>3</v>
      </c>
      <c r="Q164" s="14">
        <f t="shared" si="4"/>
        <v>120</v>
      </c>
      <c r="R164" s="24" t="s">
        <v>147</v>
      </c>
      <c r="S164" s="14"/>
      <c r="T164" s="14"/>
      <c r="U164" s="14"/>
      <c r="V164" s="14"/>
      <c r="W164" s="14"/>
      <c r="X164" s="14"/>
      <c r="Y164" s="14"/>
      <c r="Z164" s="14"/>
      <c r="AA164" s="14"/>
    </row>
    <row r="165" hidden="1" customHeight="1" spans="1:27">
      <c r="A165" s="13">
        <f>MATCH(B165,'2021年11月-2022年3月旅行社组织国内游客在厦住宿补助'!C$5:C$39,0)</f>
        <v>19</v>
      </c>
      <c r="B165" s="14" t="s">
        <v>33</v>
      </c>
      <c r="C165" s="15">
        <f>COUNTIF(B$6:B165,B165)</f>
        <v>3</v>
      </c>
      <c r="D165" s="15" t="str">
        <f t="shared" si="5"/>
        <v>XYY211106XBAC-0001</v>
      </c>
      <c r="E165" s="16" t="s">
        <v>349</v>
      </c>
      <c r="F165" s="16">
        <v>72</v>
      </c>
      <c r="G165" s="17" t="s">
        <v>350</v>
      </c>
      <c r="H165" s="17">
        <v>35</v>
      </c>
      <c r="I165" s="17">
        <v>1</v>
      </c>
      <c r="J165" s="17">
        <v>0.105</v>
      </c>
      <c r="K165" s="17">
        <v>20211106</v>
      </c>
      <c r="L165" s="17">
        <v>20211107</v>
      </c>
      <c r="M165" s="14"/>
      <c r="N165" s="14"/>
      <c r="O165" s="14">
        <v>35</v>
      </c>
      <c r="P165" s="14">
        <v>1</v>
      </c>
      <c r="Q165" s="14">
        <f t="shared" si="4"/>
        <v>1050</v>
      </c>
      <c r="R165" s="24" t="s">
        <v>147</v>
      </c>
      <c r="S165" s="14"/>
      <c r="T165" s="14"/>
      <c r="U165" s="14"/>
      <c r="V165" s="14"/>
      <c r="W165" s="14"/>
      <c r="X165" s="14"/>
      <c r="Y165" s="14"/>
      <c r="Z165" s="14"/>
      <c r="AA165" s="14"/>
    </row>
    <row r="166" hidden="1" customHeight="1" spans="1:27">
      <c r="A166" s="13">
        <f>MATCH(B166,'2021年11月-2022年3月旅行社组织国内游客在厦住宿补助'!C$5:C$39,0)</f>
        <v>19</v>
      </c>
      <c r="B166" s="14" t="s">
        <v>33</v>
      </c>
      <c r="C166" s="15">
        <f>COUNTIF(B$6:B166,B166)</f>
        <v>4</v>
      </c>
      <c r="D166" s="15" t="str">
        <f t="shared" si="5"/>
        <v>XYY220125XBAA-0001</v>
      </c>
      <c r="E166" s="16" t="s">
        <v>351</v>
      </c>
      <c r="F166" s="16">
        <v>9</v>
      </c>
      <c r="G166" s="17" t="s">
        <v>352</v>
      </c>
      <c r="H166" s="17">
        <v>5</v>
      </c>
      <c r="I166" s="17">
        <v>1</v>
      </c>
      <c r="J166" s="17">
        <v>0.03</v>
      </c>
      <c r="K166" s="17">
        <v>20220126</v>
      </c>
      <c r="L166" s="17">
        <v>20220127</v>
      </c>
      <c r="M166" s="14"/>
      <c r="N166" s="14"/>
      <c r="O166" s="26">
        <v>5</v>
      </c>
      <c r="P166" s="26">
        <v>2</v>
      </c>
      <c r="Q166" s="26">
        <f t="shared" si="4"/>
        <v>350</v>
      </c>
      <c r="R166" s="34" t="s">
        <v>147</v>
      </c>
      <c r="S166" s="14"/>
      <c r="T166" s="14"/>
      <c r="U166" s="14"/>
      <c r="V166" s="14"/>
      <c r="W166" s="14"/>
      <c r="X166" s="14"/>
      <c r="Y166" s="14"/>
      <c r="Z166" s="14"/>
      <c r="AA166" s="14"/>
    </row>
    <row r="167" hidden="1" customHeight="1" spans="1:27">
      <c r="A167" s="13">
        <f>MATCH(B167,'2021年11月-2022年3月旅行社组织国内游客在厦住宿补助'!C$5:C$39,0)</f>
        <v>21</v>
      </c>
      <c r="B167" s="14" t="s">
        <v>32</v>
      </c>
      <c r="C167" s="15">
        <f>COUNTIF(B$6:B167,B167)</f>
        <v>1</v>
      </c>
      <c r="D167" s="15" t="str">
        <f t="shared" si="5"/>
        <v>GD20KVWQRS0</v>
      </c>
      <c r="E167" s="16" t="s">
        <v>353</v>
      </c>
      <c r="F167" s="16">
        <v>16</v>
      </c>
      <c r="G167" s="17" t="s">
        <v>354</v>
      </c>
      <c r="H167" s="17">
        <v>10</v>
      </c>
      <c r="I167" s="17">
        <v>5</v>
      </c>
      <c r="J167" s="17">
        <v>0.12</v>
      </c>
      <c r="K167" s="17">
        <v>20211102</v>
      </c>
      <c r="L167" s="17">
        <v>20211108</v>
      </c>
      <c r="M167" s="14"/>
      <c r="N167" s="14"/>
      <c r="O167" s="14">
        <v>10</v>
      </c>
      <c r="P167" s="14">
        <v>5</v>
      </c>
      <c r="Q167" s="14">
        <f t="shared" si="4"/>
        <v>1200</v>
      </c>
      <c r="R167" s="24" t="s">
        <v>147</v>
      </c>
      <c r="S167" s="14"/>
      <c r="T167" s="14"/>
      <c r="U167" s="14"/>
      <c r="V167" s="14"/>
      <c r="W167" s="14"/>
      <c r="X167" s="14"/>
      <c r="Y167" s="14"/>
      <c r="Z167" s="14"/>
      <c r="AA167" s="14"/>
    </row>
    <row r="168" hidden="1" customHeight="1" spans="1:27">
      <c r="A168" s="13">
        <f>MATCH(B168,'2021年11月-2022年3月旅行社组织国内游客在厦住宿补助'!C$5:C$39,0)</f>
        <v>28</v>
      </c>
      <c r="B168" s="14" t="s">
        <v>29</v>
      </c>
      <c r="C168" s="15">
        <f>COUNTIF(B$6:B168,B168)</f>
        <v>1</v>
      </c>
      <c r="D168" s="15" t="str">
        <f t="shared" si="5"/>
        <v>GD43KDPBO565</v>
      </c>
      <c r="E168" s="16" t="s">
        <v>355</v>
      </c>
      <c r="F168" s="16">
        <v>10</v>
      </c>
      <c r="G168" s="17" t="s">
        <v>153</v>
      </c>
      <c r="H168" s="17">
        <v>6</v>
      </c>
      <c r="I168" s="17">
        <v>1</v>
      </c>
      <c r="J168" s="17">
        <v>0.018</v>
      </c>
      <c r="K168" s="17">
        <v>20211106</v>
      </c>
      <c r="L168" s="17">
        <v>20211107</v>
      </c>
      <c r="M168" s="14" t="s">
        <v>356</v>
      </c>
      <c r="N168" s="14"/>
      <c r="O168" s="14">
        <v>5</v>
      </c>
      <c r="P168" s="14">
        <v>1</v>
      </c>
      <c r="Q168" s="14">
        <f t="shared" si="4"/>
        <v>150</v>
      </c>
      <c r="R168" s="24" t="s">
        <v>147</v>
      </c>
      <c r="S168" s="14"/>
      <c r="T168" s="14"/>
      <c r="U168" s="14"/>
      <c r="V168" s="14"/>
      <c r="W168" s="14"/>
      <c r="X168" s="14"/>
      <c r="Y168" s="14"/>
      <c r="Z168" s="14"/>
      <c r="AA168" s="14"/>
    </row>
    <row r="169" hidden="1" customHeight="1" spans="1:27">
      <c r="A169" s="13">
        <f>MATCH(B169,'2021年11月-2022年3月旅行社组织国内游客在厦住宿补助'!C$5:C$39,0)</f>
        <v>26</v>
      </c>
      <c r="B169" s="14" t="s">
        <v>23</v>
      </c>
      <c r="C169" s="15">
        <f>COUNTIF(B$6:B169,B169)</f>
        <v>1</v>
      </c>
      <c r="D169" s="15" t="str">
        <f t="shared" si="5"/>
        <v>GD906ZFRVE37</v>
      </c>
      <c r="E169" s="16" t="s">
        <v>357</v>
      </c>
      <c r="F169" s="16">
        <v>6</v>
      </c>
      <c r="G169" s="17" t="s">
        <v>358</v>
      </c>
      <c r="H169" s="17">
        <v>3</v>
      </c>
      <c r="I169" s="17">
        <v>3</v>
      </c>
      <c r="J169" s="17">
        <v>0.036</v>
      </c>
      <c r="K169" s="17">
        <v>20211105</v>
      </c>
      <c r="L169" s="17">
        <v>20211108</v>
      </c>
      <c r="M169" s="14"/>
      <c r="N169" s="14"/>
      <c r="O169" s="14">
        <v>3</v>
      </c>
      <c r="P169" s="14">
        <v>3</v>
      </c>
      <c r="Q169" s="14">
        <f t="shared" si="4"/>
        <v>360</v>
      </c>
      <c r="R169" s="24" t="s">
        <v>147</v>
      </c>
      <c r="S169" s="14"/>
      <c r="T169" s="14"/>
      <c r="U169" s="14"/>
      <c r="V169" s="14"/>
      <c r="W169" s="14"/>
      <c r="X169" s="14"/>
      <c r="Y169" s="14"/>
      <c r="Z169" s="14"/>
      <c r="AA169" s="14"/>
    </row>
    <row r="170" hidden="1" customHeight="1" spans="1:27">
      <c r="A170" s="13">
        <f>MATCH(B170,'2021年11月-2022年3月旅行社组织国内游客在厦住宿补助'!C$5:C$39,0)</f>
        <v>4</v>
      </c>
      <c r="B170" s="14" t="s">
        <v>24</v>
      </c>
      <c r="C170" s="15">
        <f>COUNTIF(B$6:B170,B170)</f>
        <v>1</v>
      </c>
      <c r="D170" s="15" t="str">
        <f t="shared" si="5"/>
        <v>GD21JCBDML48</v>
      </c>
      <c r="E170" s="16" t="s">
        <v>359</v>
      </c>
      <c r="F170" s="16">
        <v>92</v>
      </c>
      <c r="G170" s="17" t="s">
        <v>360</v>
      </c>
      <c r="H170" s="17">
        <v>74</v>
      </c>
      <c r="I170" s="17">
        <v>3</v>
      </c>
      <c r="J170" s="17">
        <v>0.888</v>
      </c>
      <c r="K170" s="17">
        <v>20220110</v>
      </c>
      <c r="L170" s="17">
        <v>20220113</v>
      </c>
      <c r="M170" s="14"/>
      <c r="N170" s="14"/>
      <c r="O170" s="14">
        <v>46</v>
      </c>
      <c r="P170" s="14">
        <v>3</v>
      </c>
      <c r="Q170" s="14">
        <f t="shared" si="4"/>
        <v>5520</v>
      </c>
      <c r="R170" s="24" t="s">
        <v>147</v>
      </c>
      <c r="S170" s="14"/>
      <c r="T170" s="14"/>
      <c r="U170" s="14"/>
      <c r="V170" s="14"/>
      <c r="W170" s="14"/>
      <c r="X170" s="14"/>
      <c r="Y170" s="14"/>
      <c r="Z170" s="14"/>
      <c r="AA170" s="14"/>
    </row>
    <row r="171" hidden="1" customHeight="1" spans="1:27">
      <c r="A171" s="13">
        <f>MATCH(B171,'2021年11月-2022年3月旅行社组织国内游客在厦住宿补助'!C$5:C$39,0)</f>
        <v>4</v>
      </c>
      <c r="B171" s="14" t="s">
        <v>24</v>
      </c>
      <c r="C171" s="15">
        <f>COUNTIF(B$6:B171,B171)</f>
        <v>2</v>
      </c>
      <c r="D171" s="15" t="str">
        <f t="shared" si="5"/>
        <v>GD5630TTJX66</v>
      </c>
      <c r="E171" s="16" t="s">
        <v>361</v>
      </c>
      <c r="F171" s="16">
        <v>56</v>
      </c>
      <c r="G171" s="17" t="s">
        <v>360</v>
      </c>
      <c r="H171" s="17">
        <v>74</v>
      </c>
      <c r="I171" s="17">
        <v>3</v>
      </c>
      <c r="J171" s="17"/>
      <c r="K171" s="17">
        <v>20220108</v>
      </c>
      <c r="L171" s="17">
        <v>20220111</v>
      </c>
      <c r="M171" s="14"/>
      <c r="N171" s="14"/>
      <c r="O171" s="14">
        <v>28</v>
      </c>
      <c r="P171" s="14">
        <v>3</v>
      </c>
      <c r="Q171" s="14">
        <f t="shared" si="4"/>
        <v>3360</v>
      </c>
      <c r="R171" s="24" t="s">
        <v>147</v>
      </c>
      <c r="S171" s="14"/>
      <c r="T171" s="14"/>
      <c r="U171" s="14"/>
      <c r="V171" s="14"/>
      <c r="W171" s="14"/>
      <c r="X171" s="14"/>
      <c r="Y171" s="14"/>
      <c r="Z171" s="14"/>
      <c r="AA171" s="14"/>
    </row>
    <row r="172" hidden="1" customHeight="1" spans="1:27">
      <c r="A172" s="13">
        <f>MATCH(B172,'2021年11月-2022年3月旅行社组织国内游客在厦住宿补助'!C$5:C$39,0)</f>
        <v>4</v>
      </c>
      <c r="B172" s="14" t="s">
        <v>24</v>
      </c>
      <c r="C172" s="15">
        <f>COUNTIF(B$6:B172,B172)</f>
        <v>3</v>
      </c>
      <c r="D172" s="15" t="str">
        <f t="shared" si="5"/>
        <v>GD68C9RU2014</v>
      </c>
      <c r="E172" s="16" t="s">
        <v>362</v>
      </c>
      <c r="F172" s="16">
        <v>30</v>
      </c>
      <c r="G172" s="17" t="s">
        <v>363</v>
      </c>
      <c r="H172" s="17">
        <v>29</v>
      </c>
      <c r="I172" s="17">
        <v>3</v>
      </c>
      <c r="J172" s="17">
        <v>0.348</v>
      </c>
      <c r="K172" s="17">
        <v>20220107</v>
      </c>
      <c r="L172" s="17">
        <v>20220110</v>
      </c>
      <c r="M172" s="14"/>
      <c r="N172" s="14"/>
      <c r="O172" s="14">
        <v>15</v>
      </c>
      <c r="P172" s="14">
        <v>3</v>
      </c>
      <c r="Q172" s="14">
        <f t="shared" si="4"/>
        <v>1800</v>
      </c>
      <c r="R172" s="24" t="s">
        <v>147</v>
      </c>
      <c r="S172" s="14"/>
      <c r="T172" s="14"/>
      <c r="U172" s="14"/>
      <c r="V172" s="14"/>
      <c r="W172" s="14"/>
      <c r="X172" s="14"/>
      <c r="Y172" s="14"/>
      <c r="Z172" s="14"/>
      <c r="AA172" s="14"/>
    </row>
    <row r="173" hidden="1" customHeight="1" spans="1:27">
      <c r="A173" s="13">
        <f>MATCH(B173,'2021年11月-2022年3月旅行社组织国内游客在厦住宿补助'!C$5:C$39,0)</f>
        <v>4</v>
      </c>
      <c r="B173" s="14" t="s">
        <v>24</v>
      </c>
      <c r="C173" s="15">
        <f>COUNTIF(B$6:B173,B173)</f>
        <v>4</v>
      </c>
      <c r="D173" s="15" t="str">
        <f t="shared" si="5"/>
        <v>GD11D31X0B24</v>
      </c>
      <c r="E173" s="16" t="s">
        <v>364</v>
      </c>
      <c r="F173" s="16">
        <v>27</v>
      </c>
      <c r="G173" s="17" t="s">
        <v>363</v>
      </c>
      <c r="H173" s="17">
        <v>29</v>
      </c>
      <c r="I173" s="17">
        <v>3</v>
      </c>
      <c r="J173" s="17"/>
      <c r="K173" s="17">
        <v>20220107</v>
      </c>
      <c r="L173" s="17">
        <v>20220110</v>
      </c>
      <c r="M173" s="14"/>
      <c r="N173" s="14"/>
      <c r="O173" s="14">
        <v>14</v>
      </c>
      <c r="P173" s="14">
        <v>3</v>
      </c>
      <c r="Q173" s="14">
        <f t="shared" si="4"/>
        <v>1680</v>
      </c>
      <c r="R173" s="24" t="s">
        <v>147</v>
      </c>
      <c r="S173" s="14"/>
      <c r="T173" s="14"/>
      <c r="U173" s="14"/>
      <c r="V173" s="14"/>
      <c r="W173" s="14"/>
      <c r="X173" s="14"/>
      <c r="Y173" s="14"/>
      <c r="Z173" s="14"/>
      <c r="AA173" s="14"/>
    </row>
    <row r="174" hidden="1" customHeight="1" spans="1:27">
      <c r="A174" s="13">
        <f>MATCH(B174,'2021年11月-2022年3月旅行社组织国内游客在厦住宿补助'!C$5:C$39,0)</f>
        <v>4</v>
      </c>
      <c r="B174" s="14" t="s">
        <v>24</v>
      </c>
      <c r="C174" s="15">
        <f>COUNTIF(B$6:B174,B174)</f>
        <v>5</v>
      </c>
      <c r="D174" s="15" t="str">
        <f t="shared" si="5"/>
        <v>GD0479E15R85</v>
      </c>
      <c r="E174" s="16" t="s">
        <v>365</v>
      </c>
      <c r="F174" s="16">
        <v>48</v>
      </c>
      <c r="G174" s="17" t="s">
        <v>366</v>
      </c>
      <c r="H174" s="17">
        <v>24</v>
      </c>
      <c r="I174" s="17">
        <v>3</v>
      </c>
      <c r="J174" s="17">
        <v>0.288</v>
      </c>
      <c r="K174" s="17">
        <v>20220109</v>
      </c>
      <c r="L174" s="17">
        <v>20220112</v>
      </c>
      <c r="M174" s="14"/>
      <c r="N174" s="14"/>
      <c r="O174" s="14">
        <v>24</v>
      </c>
      <c r="P174" s="14">
        <v>3</v>
      </c>
      <c r="Q174" s="14">
        <f t="shared" si="4"/>
        <v>2880</v>
      </c>
      <c r="R174" s="24" t="s">
        <v>147</v>
      </c>
      <c r="S174" s="14"/>
      <c r="T174" s="14"/>
      <c r="U174" s="14"/>
      <c r="V174" s="14"/>
      <c r="W174" s="14"/>
      <c r="X174" s="14"/>
      <c r="Y174" s="14"/>
      <c r="Z174" s="14"/>
      <c r="AA174" s="14"/>
    </row>
    <row r="175" hidden="1" customHeight="1" spans="1:27">
      <c r="A175" s="13">
        <f>MATCH(B175,'2021年11月-2022年3月旅行社组织国内游客在厦住宿补助'!C$5:C$39,0)</f>
        <v>4</v>
      </c>
      <c r="B175" s="14" t="s">
        <v>24</v>
      </c>
      <c r="C175" s="15">
        <f>COUNTIF(B$6:B175,B175)</f>
        <v>6</v>
      </c>
      <c r="D175" s="15" t="str">
        <f t="shared" si="5"/>
        <v>GD4750RXRR71</v>
      </c>
      <c r="E175" s="16" t="s">
        <v>367</v>
      </c>
      <c r="F175" s="16">
        <v>28</v>
      </c>
      <c r="G175" s="17" t="s">
        <v>368</v>
      </c>
      <c r="H175" s="17">
        <v>43</v>
      </c>
      <c r="I175" s="17">
        <v>3</v>
      </c>
      <c r="J175" s="17">
        <v>0.516</v>
      </c>
      <c r="K175" s="17">
        <v>20220110</v>
      </c>
      <c r="L175" s="17">
        <v>20220113</v>
      </c>
      <c r="M175" s="14"/>
      <c r="N175" s="14"/>
      <c r="O175" s="33">
        <v>43</v>
      </c>
      <c r="P175" s="33">
        <v>3</v>
      </c>
      <c r="Q175" s="14">
        <f t="shared" si="4"/>
        <v>5160</v>
      </c>
      <c r="R175" s="24" t="s">
        <v>147</v>
      </c>
      <c r="S175" s="14"/>
      <c r="T175" s="14"/>
      <c r="U175" s="14"/>
      <c r="V175" s="14"/>
      <c r="W175" s="14"/>
      <c r="X175" s="14"/>
      <c r="Y175" s="14"/>
      <c r="Z175" s="14"/>
      <c r="AA175" s="14"/>
    </row>
    <row r="176" hidden="1" customHeight="1" spans="1:27">
      <c r="A176" s="13">
        <f>MATCH(B176,'2021年11月-2022年3月旅行社组织国内游客在厦住宿补助'!C$5:C$39,0)</f>
        <v>4</v>
      </c>
      <c r="B176" s="14" t="s">
        <v>24</v>
      </c>
      <c r="C176" s="15">
        <f>COUNTIF(B$6:B176,B176)</f>
        <v>7</v>
      </c>
      <c r="D176" s="15" t="str">
        <f t="shared" si="5"/>
        <v>GD7700E2R687</v>
      </c>
      <c r="E176" s="16" t="s">
        <v>369</v>
      </c>
      <c r="F176" s="16">
        <v>24</v>
      </c>
      <c r="G176" s="17" t="s">
        <v>368</v>
      </c>
      <c r="H176" s="17">
        <v>43</v>
      </c>
      <c r="I176" s="17">
        <v>3</v>
      </c>
      <c r="J176" s="17"/>
      <c r="K176" s="17">
        <v>20220110</v>
      </c>
      <c r="L176" s="17">
        <v>20220113</v>
      </c>
      <c r="M176" s="14"/>
      <c r="N176" s="14"/>
      <c r="O176" s="33"/>
      <c r="P176" s="33"/>
      <c r="Q176" s="14">
        <f t="shared" si="4"/>
        <v>0</v>
      </c>
      <c r="R176" s="24" t="s">
        <v>147</v>
      </c>
      <c r="S176" s="14"/>
      <c r="T176" s="14"/>
      <c r="U176" s="14"/>
      <c r="V176" s="14"/>
      <c r="W176" s="14"/>
      <c r="X176" s="14"/>
      <c r="Y176" s="14"/>
      <c r="Z176" s="14"/>
      <c r="AA176" s="14"/>
    </row>
    <row r="177" hidden="1" customHeight="1" spans="1:27">
      <c r="A177" s="13">
        <f>MATCH(B177,'2021年11月-2022年3月旅行社组织国内游客在厦住宿补助'!C$5:C$39,0)</f>
        <v>4</v>
      </c>
      <c r="B177" s="14" t="s">
        <v>24</v>
      </c>
      <c r="C177" s="15">
        <f>COUNTIF(B$6:B177,B177)</f>
        <v>8</v>
      </c>
      <c r="D177" s="15" t="str">
        <f t="shared" si="5"/>
        <v>GD65TBU2H148</v>
      </c>
      <c r="E177" s="16" t="s">
        <v>370</v>
      </c>
      <c r="F177" s="16">
        <v>31</v>
      </c>
      <c r="G177" s="17" t="s">
        <v>368</v>
      </c>
      <c r="H177" s="17">
        <v>43</v>
      </c>
      <c r="I177" s="17">
        <v>3</v>
      </c>
      <c r="J177" s="17"/>
      <c r="K177" s="17">
        <v>20220108</v>
      </c>
      <c r="L177" s="17">
        <v>20220111</v>
      </c>
      <c r="M177" s="14"/>
      <c r="N177" s="14"/>
      <c r="O177" s="33"/>
      <c r="P177" s="33"/>
      <c r="Q177" s="14">
        <f t="shared" si="4"/>
        <v>0</v>
      </c>
      <c r="R177" s="24" t="s">
        <v>147</v>
      </c>
      <c r="S177" s="14"/>
      <c r="T177" s="14"/>
      <c r="U177" s="14"/>
      <c r="V177" s="14"/>
      <c r="W177" s="14"/>
      <c r="X177" s="14"/>
      <c r="Y177" s="14"/>
      <c r="Z177" s="14"/>
      <c r="AA177" s="14"/>
    </row>
    <row r="178" hidden="1" customHeight="1" spans="1:27">
      <c r="A178" s="13">
        <f>MATCH(B178,'2021年11月-2022年3月旅行社组织国内游客在厦住宿补助'!C$5:C$39,0)</f>
        <v>6</v>
      </c>
      <c r="B178" s="14" t="s">
        <v>27</v>
      </c>
      <c r="C178" s="15">
        <f>COUNTIF(B$6:B178,B178)</f>
        <v>1</v>
      </c>
      <c r="D178" s="15" t="str">
        <f t="shared" si="5"/>
        <v>GD87ZFMCID52</v>
      </c>
      <c r="E178" s="16" t="s">
        <v>371</v>
      </c>
      <c r="F178" s="16">
        <v>40</v>
      </c>
      <c r="G178" s="17" t="s">
        <v>372</v>
      </c>
      <c r="H178" s="17">
        <v>21.5</v>
      </c>
      <c r="I178" s="17">
        <v>4</v>
      </c>
      <c r="J178" s="17">
        <v>0.252</v>
      </c>
      <c r="K178" s="17">
        <v>20211123</v>
      </c>
      <c r="L178" s="17">
        <v>20211127</v>
      </c>
      <c r="M178" s="14"/>
      <c r="N178" s="14"/>
      <c r="O178" s="14">
        <v>21</v>
      </c>
      <c r="P178" s="14">
        <v>4</v>
      </c>
      <c r="Q178" s="14">
        <f t="shared" si="4"/>
        <v>2520</v>
      </c>
      <c r="R178" s="24" t="s">
        <v>147</v>
      </c>
      <c r="S178" s="14"/>
      <c r="T178" s="14"/>
      <c r="U178" s="14"/>
      <c r="V178" s="14"/>
      <c r="W178" s="14"/>
      <c r="X178" s="14"/>
      <c r="Y178" s="14"/>
      <c r="Z178" s="14"/>
      <c r="AA178" s="14"/>
    </row>
    <row r="179" hidden="1" customHeight="1" spans="1:27">
      <c r="A179" s="13">
        <f>MATCH(B179,'2021年11月-2022年3月旅行社组织国内游客在厦住宿补助'!C$5:C$39,0)</f>
        <v>6</v>
      </c>
      <c r="B179" s="14" t="s">
        <v>27</v>
      </c>
      <c r="C179" s="15">
        <f>COUNTIF(B$6:B179,B179)</f>
        <v>2</v>
      </c>
      <c r="D179" s="15" t="str">
        <f t="shared" si="5"/>
        <v>GD75IFVULT27</v>
      </c>
      <c r="E179" s="16" t="s">
        <v>373</v>
      </c>
      <c r="F179" s="16">
        <v>53</v>
      </c>
      <c r="G179" s="17" t="s">
        <v>372</v>
      </c>
      <c r="H179" s="17">
        <v>34</v>
      </c>
      <c r="I179" s="17">
        <v>4</v>
      </c>
      <c r="J179" s="17">
        <v>0.408</v>
      </c>
      <c r="K179" s="17">
        <v>20211130</v>
      </c>
      <c r="L179" s="17">
        <v>20211204</v>
      </c>
      <c r="M179" s="14"/>
      <c r="N179" s="14"/>
      <c r="O179" s="14">
        <v>34</v>
      </c>
      <c r="P179" s="14">
        <v>4</v>
      </c>
      <c r="Q179" s="14">
        <f t="shared" si="4"/>
        <v>4080</v>
      </c>
      <c r="R179" s="24" t="s">
        <v>147</v>
      </c>
      <c r="S179" s="14"/>
      <c r="T179" s="14"/>
      <c r="U179" s="14"/>
      <c r="V179" s="14"/>
      <c r="W179" s="14"/>
      <c r="X179" s="14"/>
      <c r="Y179" s="14"/>
      <c r="Z179" s="14"/>
      <c r="AA179" s="14"/>
    </row>
    <row r="180" hidden="1" customHeight="1" spans="1:27">
      <c r="A180" s="13">
        <f>MATCH(B180,'2021年11月-2022年3月旅行社组织国内游客在厦住宿补助'!C$5:C$39,0)</f>
        <v>6</v>
      </c>
      <c r="B180" s="14" t="s">
        <v>27</v>
      </c>
      <c r="C180" s="15">
        <f>COUNTIF(B$6:B180,B180)</f>
        <v>3</v>
      </c>
      <c r="D180" s="15" t="str">
        <f t="shared" si="5"/>
        <v>GD45DIL0LQ46</v>
      </c>
      <c r="E180" s="16" t="s">
        <v>374</v>
      </c>
      <c r="F180" s="16">
        <v>51</v>
      </c>
      <c r="G180" s="17" t="s">
        <v>372</v>
      </c>
      <c r="H180" s="17">
        <v>29</v>
      </c>
      <c r="I180" s="17">
        <v>4</v>
      </c>
      <c r="J180" s="17">
        <v>0.348</v>
      </c>
      <c r="K180" s="17">
        <v>20211207</v>
      </c>
      <c r="L180" s="17">
        <v>20211211</v>
      </c>
      <c r="M180" s="14"/>
      <c r="N180" s="14"/>
      <c r="O180" s="14">
        <v>29</v>
      </c>
      <c r="P180" s="14">
        <v>4</v>
      </c>
      <c r="Q180" s="14">
        <f t="shared" si="4"/>
        <v>3480</v>
      </c>
      <c r="R180" s="24" t="s">
        <v>147</v>
      </c>
      <c r="S180" s="14"/>
      <c r="T180" s="14"/>
      <c r="U180" s="14"/>
      <c r="V180" s="14"/>
      <c r="W180" s="14"/>
      <c r="X180" s="14"/>
      <c r="Y180" s="14"/>
      <c r="Z180" s="14"/>
      <c r="AA180" s="14"/>
    </row>
    <row r="181" hidden="1" customHeight="1" spans="1:27">
      <c r="A181" s="13">
        <f>MATCH(B181,'2021年11月-2022年3月旅行社组织国内游客在厦住宿补助'!C$5:C$39,0)</f>
        <v>6</v>
      </c>
      <c r="B181" s="14" t="s">
        <v>27</v>
      </c>
      <c r="C181" s="15">
        <f>COUNTIF(B$6:B181,B181)</f>
        <v>4</v>
      </c>
      <c r="D181" s="15" t="str">
        <f t="shared" si="5"/>
        <v>GD58LSYY2Y17</v>
      </c>
      <c r="E181" s="16" t="s">
        <v>375</v>
      </c>
      <c r="F181" s="16">
        <v>61</v>
      </c>
      <c r="G181" s="17" t="s">
        <v>372</v>
      </c>
      <c r="H181" s="17">
        <f>33*2+31</f>
        <v>97</v>
      </c>
      <c r="I181" s="17">
        <v>4</v>
      </c>
      <c r="J181" s="17">
        <v>0.386</v>
      </c>
      <c r="K181" s="17">
        <v>20211214</v>
      </c>
      <c r="L181" s="17">
        <v>20211218</v>
      </c>
      <c r="M181" s="14"/>
      <c r="N181" s="14"/>
      <c r="O181" s="14">
        <v>33</v>
      </c>
      <c r="P181" s="14">
        <v>4</v>
      </c>
      <c r="Q181" s="14">
        <f>IF(R181="是",IF(P181=1,O181*30,IF(P181=2,O181*70,IF(P181&gt;2,O181*120,0))),0)-100</f>
        <v>3860</v>
      </c>
      <c r="R181" s="24" t="s">
        <v>147</v>
      </c>
      <c r="S181" s="14"/>
      <c r="T181" s="14"/>
      <c r="U181" s="14"/>
      <c r="V181" s="14"/>
      <c r="W181" s="14"/>
      <c r="X181" s="14"/>
      <c r="Y181" s="14"/>
      <c r="Z181" s="14"/>
      <c r="AA181" s="14"/>
    </row>
    <row r="182" hidden="1" customHeight="1" spans="1:27">
      <c r="A182" s="13">
        <f>MATCH(B182,'2021年11月-2022年3月旅行社组织国内游客在厦住宿补助'!C$5:C$39,0)</f>
        <v>6</v>
      </c>
      <c r="B182" s="14" t="s">
        <v>27</v>
      </c>
      <c r="C182" s="15">
        <f>COUNTIF(B$6:B182,B182)</f>
        <v>5</v>
      </c>
      <c r="D182" s="15" t="str">
        <f t="shared" si="5"/>
        <v>GD353TSWG440</v>
      </c>
      <c r="E182" s="16" t="s">
        <v>376</v>
      </c>
      <c r="F182" s="16">
        <v>11</v>
      </c>
      <c r="G182" s="17" t="s">
        <v>377</v>
      </c>
      <c r="H182" s="17">
        <v>5</v>
      </c>
      <c r="I182" s="17">
        <v>2</v>
      </c>
      <c r="J182" s="17">
        <v>0.035</v>
      </c>
      <c r="K182" s="17">
        <v>20220209</v>
      </c>
      <c r="L182" s="17">
        <v>20220211</v>
      </c>
      <c r="M182" s="14"/>
      <c r="N182" s="14"/>
      <c r="O182" s="14">
        <v>5</v>
      </c>
      <c r="P182" s="14">
        <v>2</v>
      </c>
      <c r="Q182" s="14">
        <f t="shared" si="4"/>
        <v>350</v>
      </c>
      <c r="R182" s="24" t="s">
        <v>147</v>
      </c>
      <c r="S182" s="14"/>
      <c r="T182" s="14"/>
      <c r="U182" s="14"/>
      <c r="V182" s="14"/>
      <c r="W182" s="14"/>
      <c r="X182" s="14"/>
      <c r="Y182" s="14"/>
      <c r="Z182" s="14"/>
      <c r="AA182" s="14"/>
    </row>
    <row r="183" hidden="1" customHeight="1" spans="1:27">
      <c r="A183" s="13">
        <f>MATCH(B183,'2021年11月-2022年3月旅行社组织国内游客在厦住宿补助'!C$5:C$39,0)</f>
        <v>25</v>
      </c>
      <c r="B183" s="14" t="s">
        <v>44</v>
      </c>
      <c r="C183" s="15">
        <f>COUNTIF(B$6:B183,B183)</f>
        <v>1</v>
      </c>
      <c r="D183" s="15" t="str">
        <f t="shared" si="5"/>
        <v>GD08QNT4T803</v>
      </c>
      <c r="E183" s="16" t="s">
        <v>378</v>
      </c>
      <c r="F183" s="16">
        <v>25</v>
      </c>
      <c r="G183" s="17" t="s">
        <v>379</v>
      </c>
      <c r="H183" s="17">
        <v>10</v>
      </c>
      <c r="I183" s="17">
        <v>2</v>
      </c>
      <c r="J183" s="17">
        <v>0.07</v>
      </c>
      <c r="K183" s="17">
        <v>20220311</v>
      </c>
      <c r="L183" s="17">
        <v>20220313</v>
      </c>
      <c r="M183" s="14"/>
      <c r="N183" s="14"/>
      <c r="O183" s="14">
        <v>10</v>
      </c>
      <c r="P183" s="14">
        <v>2</v>
      </c>
      <c r="Q183" s="14">
        <f t="shared" si="4"/>
        <v>700</v>
      </c>
      <c r="R183" s="24" t="s">
        <v>147</v>
      </c>
      <c r="S183" s="14"/>
      <c r="T183" s="14"/>
      <c r="U183" s="14"/>
      <c r="V183" s="14"/>
      <c r="W183" s="14"/>
      <c r="X183" s="14"/>
      <c r="Y183" s="14"/>
      <c r="Z183" s="14"/>
      <c r="AA183" s="14"/>
    </row>
    <row r="184" hidden="1" customHeight="1" spans="1:27">
      <c r="A184" s="13">
        <f>MATCH(B184,'2021年11月-2022年3月旅行社组织国内游客在厦住宿补助'!C$5:C$39,0)</f>
        <v>16</v>
      </c>
      <c r="B184" s="14" t="s">
        <v>45</v>
      </c>
      <c r="C184" s="15">
        <f>COUNTIF(B$6:B184,B184)</f>
        <v>1</v>
      </c>
      <c r="D184" s="15" t="str">
        <f t="shared" si="5"/>
        <v>GD140QJUXT30</v>
      </c>
      <c r="E184" s="16" t="s">
        <v>380</v>
      </c>
      <c r="F184" s="16">
        <v>13</v>
      </c>
      <c r="G184" s="17" t="s">
        <v>381</v>
      </c>
      <c r="H184" s="17">
        <v>6</v>
      </c>
      <c r="I184" s="17">
        <v>2</v>
      </c>
      <c r="J184" s="17">
        <v>0.042</v>
      </c>
      <c r="K184" s="17">
        <v>20211101</v>
      </c>
      <c r="L184" s="17">
        <v>20211103</v>
      </c>
      <c r="M184" s="14"/>
      <c r="N184" s="14"/>
      <c r="O184" s="14">
        <v>6</v>
      </c>
      <c r="P184" s="14">
        <v>2</v>
      </c>
      <c r="Q184" s="14">
        <f t="shared" si="4"/>
        <v>420</v>
      </c>
      <c r="R184" s="24" t="s">
        <v>147</v>
      </c>
      <c r="S184" s="14"/>
      <c r="T184" s="14"/>
      <c r="U184" s="14"/>
      <c r="V184" s="14"/>
      <c r="W184" s="14"/>
      <c r="X184" s="14"/>
      <c r="Y184" s="14"/>
      <c r="Z184" s="14"/>
      <c r="AA184" s="14"/>
    </row>
    <row r="185" hidden="1" customHeight="1" spans="1:27">
      <c r="A185" s="13">
        <f>MATCH(B185,'2021年11月-2022年3月旅行社组织国内游客在厦住宿补助'!C$5:C$39,0)</f>
        <v>16</v>
      </c>
      <c r="B185" s="14" t="s">
        <v>45</v>
      </c>
      <c r="C185" s="15">
        <f>COUNTIF(B$6:B185,B185)</f>
        <v>2</v>
      </c>
      <c r="D185" s="15" t="str">
        <f t="shared" si="5"/>
        <v>GD53KY5TZ435</v>
      </c>
      <c r="E185" s="16" t="s">
        <v>382</v>
      </c>
      <c r="F185" s="16">
        <v>9</v>
      </c>
      <c r="G185" s="17" t="s">
        <v>381</v>
      </c>
      <c r="H185" s="17">
        <v>5</v>
      </c>
      <c r="I185" s="17">
        <v>3</v>
      </c>
      <c r="J185" s="17">
        <v>0.06</v>
      </c>
      <c r="K185" s="17">
        <v>20220215</v>
      </c>
      <c r="L185" s="17">
        <v>20220218</v>
      </c>
      <c r="M185" s="14"/>
      <c r="N185" s="14"/>
      <c r="O185" s="14">
        <v>5</v>
      </c>
      <c r="P185" s="14">
        <v>3</v>
      </c>
      <c r="Q185" s="14">
        <f t="shared" si="4"/>
        <v>600</v>
      </c>
      <c r="R185" s="24" t="s">
        <v>147</v>
      </c>
      <c r="S185" s="14"/>
      <c r="T185" s="14"/>
      <c r="U185" s="14"/>
      <c r="V185" s="14"/>
      <c r="W185" s="14"/>
      <c r="X185" s="14"/>
      <c r="Y185" s="14"/>
      <c r="Z185" s="14"/>
      <c r="AA185" s="14"/>
    </row>
    <row r="186" hidden="1" customHeight="1" spans="1:27">
      <c r="A186" s="13">
        <f>MATCH(B186,'2021年11月-2022年3月旅行社组织国内游客在厦住宿补助'!C$5:C$39,0)</f>
        <v>16</v>
      </c>
      <c r="B186" s="14" t="s">
        <v>45</v>
      </c>
      <c r="C186" s="15">
        <f>COUNTIF(B$6:B186,B186)</f>
        <v>3</v>
      </c>
      <c r="D186" s="15" t="str">
        <f t="shared" si="5"/>
        <v>GD27S7XTI775</v>
      </c>
      <c r="E186" s="16" t="s">
        <v>383</v>
      </c>
      <c r="F186" s="16">
        <v>22</v>
      </c>
      <c r="G186" s="17" t="s">
        <v>384</v>
      </c>
      <c r="H186" s="17">
        <v>12</v>
      </c>
      <c r="I186" s="17">
        <v>2</v>
      </c>
      <c r="J186" s="17">
        <v>0.084</v>
      </c>
      <c r="K186" s="17">
        <v>20220216</v>
      </c>
      <c r="L186" s="17">
        <v>20220218</v>
      </c>
      <c r="M186" s="14"/>
      <c r="N186" s="14"/>
      <c r="O186" s="14">
        <v>12</v>
      </c>
      <c r="P186" s="14">
        <v>2</v>
      </c>
      <c r="Q186" s="14">
        <f t="shared" si="4"/>
        <v>840</v>
      </c>
      <c r="R186" s="24" t="s">
        <v>147</v>
      </c>
      <c r="S186" s="14"/>
      <c r="T186" s="14"/>
      <c r="U186" s="14"/>
      <c r="V186" s="14"/>
      <c r="W186" s="14"/>
      <c r="X186" s="14"/>
      <c r="Y186" s="14"/>
      <c r="Z186" s="14"/>
      <c r="AA186" s="14"/>
    </row>
    <row r="187" hidden="1" customHeight="1" spans="1:27">
      <c r="A187" s="13">
        <f>MATCH(B187,'2021年11月-2022年3月旅行社组织国内游客在厦住宿补助'!C$5:C$39,0)</f>
        <v>16</v>
      </c>
      <c r="B187" s="14" t="s">
        <v>45</v>
      </c>
      <c r="C187" s="15">
        <f>COUNTIF(B$6:B187,B187)</f>
        <v>4</v>
      </c>
      <c r="D187" s="15" t="str">
        <f t="shared" si="5"/>
        <v>GD60EY5WC502</v>
      </c>
      <c r="E187" s="16" t="s">
        <v>385</v>
      </c>
      <c r="F187" s="16">
        <v>22</v>
      </c>
      <c r="G187" s="17" t="s">
        <v>271</v>
      </c>
      <c r="H187" s="17">
        <v>11</v>
      </c>
      <c r="I187" s="17">
        <v>1</v>
      </c>
      <c r="J187" s="17">
        <v>0.033</v>
      </c>
      <c r="K187" s="17">
        <v>20220224</v>
      </c>
      <c r="L187" s="17">
        <v>20220225</v>
      </c>
      <c r="M187" s="14"/>
      <c r="N187" s="14"/>
      <c r="O187" s="14">
        <v>11</v>
      </c>
      <c r="P187" s="14">
        <v>1</v>
      </c>
      <c r="Q187" s="14">
        <f t="shared" si="4"/>
        <v>330</v>
      </c>
      <c r="R187" s="24" t="s">
        <v>147</v>
      </c>
      <c r="S187" s="14"/>
      <c r="T187" s="14"/>
      <c r="U187" s="14"/>
      <c r="V187" s="14"/>
      <c r="W187" s="14"/>
      <c r="X187" s="14"/>
      <c r="Y187" s="14"/>
      <c r="Z187" s="14"/>
      <c r="AA187" s="14"/>
    </row>
    <row r="188" hidden="1" customHeight="1" spans="1:27">
      <c r="A188" s="13">
        <f>MATCH(B188,'2021年11月-2022年3月旅行社组织国内游客在厦住宿补助'!C$5:C$39,0)</f>
        <v>16</v>
      </c>
      <c r="B188" s="14" t="s">
        <v>45</v>
      </c>
      <c r="C188" s="15">
        <f>COUNTIF(B$6:B188,B188)</f>
        <v>5</v>
      </c>
      <c r="D188" s="15" t="str">
        <f t="shared" si="5"/>
        <v>GD95DKMD5S44</v>
      </c>
      <c r="E188" s="16" t="s">
        <v>386</v>
      </c>
      <c r="F188" s="16">
        <v>23</v>
      </c>
      <c r="G188" s="17" t="s">
        <v>387</v>
      </c>
      <c r="H188" s="17">
        <v>11</v>
      </c>
      <c r="I188" s="17">
        <v>1</v>
      </c>
      <c r="J188" s="17">
        <v>0.033</v>
      </c>
      <c r="K188" s="17">
        <v>20220227</v>
      </c>
      <c r="L188" s="17">
        <v>20220228</v>
      </c>
      <c r="M188" s="14"/>
      <c r="N188" s="14"/>
      <c r="O188" s="14">
        <v>11</v>
      </c>
      <c r="P188" s="14">
        <v>1</v>
      </c>
      <c r="Q188" s="14">
        <f t="shared" si="4"/>
        <v>330</v>
      </c>
      <c r="R188" s="24" t="s">
        <v>147</v>
      </c>
      <c r="S188" s="14"/>
      <c r="T188" s="14"/>
      <c r="U188" s="14"/>
      <c r="V188" s="14"/>
      <c r="W188" s="14"/>
      <c r="X188" s="14"/>
      <c r="Y188" s="14"/>
      <c r="Z188" s="14"/>
      <c r="AA188" s="14"/>
    </row>
    <row r="189" hidden="1" customHeight="1" spans="1:27">
      <c r="A189" s="13">
        <f>MATCH(B189,'2021年11月-2022年3月旅行社组织国内游客在厦住宿补助'!C$5:C$39,0)</f>
        <v>16</v>
      </c>
      <c r="B189" s="14" t="s">
        <v>45</v>
      </c>
      <c r="C189" s="15">
        <f>COUNTIF(B$6:B189,B189)</f>
        <v>6</v>
      </c>
      <c r="D189" s="15" t="str">
        <f t="shared" si="5"/>
        <v>GD518HTM2M77</v>
      </c>
      <c r="E189" s="16" t="s">
        <v>388</v>
      </c>
      <c r="F189" s="16">
        <v>15</v>
      </c>
      <c r="G189" s="17" t="s">
        <v>271</v>
      </c>
      <c r="H189" s="17">
        <v>7</v>
      </c>
      <c r="I189" s="17">
        <v>71</v>
      </c>
      <c r="J189" s="17">
        <v>0.021</v>
      </c>
      <c r="K189" s="17">
        <v>20220228</v>
      </c>
      <c r="L189" s="17">
        <v>20220301</v>
      </c>
      <c r="M189" s="14"/>
      <c r="N189" s="14"/>
      <c r="O189" s="14">
        <v>7</v>
      </c>
      <c r="P189" s="14">
        <v>1</v>
      </c>
      <c r="Q189" s="14">
        <f t="shared" si="4"/>
        <v>210</v>
      </c>
      <c r="R189" s="24" t="s">
        <v>147</v>
      </c>
      <c r="S189" s="14"/>
      <c r="T189" s="14"/>
      <c r="U189" s="14"/>
      <c r="V189" s="14"/>
      <c r="W189" s="14"/>
      <c r="X189" s="14"/>
      <c r="Y189" s="14"/>
      <c r="Z189" s="14"/>
      <c r="AA189" s="14"/>
    </row>
    <row r="190" hidden="1" customHeight="1" spans="1:27">
      <c r="A190" s="13">
        <f>MATCH(B190,'2021年11月-2022年3月旅行社组织国内游客在厦住宿补助'!C$5:C$39,0)</f>
        <v>16</v>
      </c>
      <c r="B190" s="14" t="s">
        <v>45</v>
      </c>
      <c r="C190" s="15">
        <f>COUNTIF(B$6:B190,B190)</f>
        <v>7</v>
      </c>
      <c r="D190" s="15" t="str">
        <f t="shared" si="5"/>
        <v>GD659HUT0E45</v>
      </c>
      <c r="E190" s="16" t="s">
        <v>389</v>
      </c>
      <c r="F190" s="16">
        <v>3</v>
      </c>
      <c r="G190" s="17" t="s">
        <v>390</v>
      </c>
      <c r="H190" s="17">
        <v>2</v>
      </c>
      <c r="I190" s="17">
        <v>2</v>
      </c>
      <c r="J190" s="17">
        <v>0.014</v>
      </c>
      <c r="K190" s="17">
        <v>20220311</v>
      </c>
      <c r="L190" s="17">
        <v>20220313</v>
      </c>
      <c r="M190" s="14"/>
      <c r="N190" s="14"/>
      <c r="O190" s="14">
        <v>2</v>
      </c>
      <c r="P190" s="14">
        <v>2</v>
      </c>
      <c r="Q190" s="14">
        <f t="shared" si="4"/>
        <v>140</v>
      </c>
      <c r="R190" s="24" t="s">
        <v>147</v>
      </c>
      <c r="S190" s="14"/>
      <c r="T190" s="14"/>
      <c r="U190" s="14"/>
      <c r="V190" s="14"/>
      <c r="W190" s="14"/>
      <c r="X190" s="14"/>
      <c r="Y190" s="14"/>
      <c r="Z190" s="14"/>
      <c r="AA190" s="14"/>
    </row>
    <row r="191" hidden="1" customHeight="1" spans="1:27">
      <c r="A191" s="13">
        <f>MATCH(B191,'2021年11月-2022年3月旅行社组织国内游客在厦住宿补助'!C$5:C$39,0)</f>
        <v>9</v>
      </c>
      <c r="B191" s="14" t="s">
        <v>46</v>
      </c>
      <c r="C191" s="15">
        <f>COUNTIF(B$6:B191,B191)</f>
        <v>1</v>
      </c>
      <c r="D191" s="15" t="str">
        <f t="shared" si="5"/>
        <v>GD41M3ZD3913</v>
      </c>
      <c r="E191" s="31" t="s">
        <v>391</v>
      </c>
      <c r="F191" s="31">
        <v>2</v>
      </c>
      <c r="G191" s="32" t="s">
        <v>183</v>
      </c>
      <c r="H191" s="17">
        <v>1</v>
      </c>
      <c r="I191" s="17">
        <v>2</v>
      </c>
      <c r="J191" s="32">
        <v>0.008</v>
      </c>
      <c r="K191" s="17">
        <v>20211119</v>
      </c>
      <c r="L191" s="17">
        <v>20211121</v>
      </c>
      <c r="M191" s="14"/>
      <c r="N191" s="14"/>
      <c r="O191" s="14">
        <v>1</v>
      </c>
      <c r="P191" s="14">
        <v>2</v>
      </c>
      <c r="Q191" s="14">
        <f t="shared" si="4"/>
        <v>70</v>
      </c>
      <c r="R191" s="24" t="s">
        <v>147</v>
      </c>
      <c r="S191" s="14"/>
      <c r="T191" s="14"/>
      <c r="U191" s="14"/>
      <c r="V191" s="14"/>
      <c r="W191" s="14"/>
      <c r="X191" s="14"/>
      <c r="Y191" s="14"/>
      <c r="Z191" s="14"/>
      <c r="AA191" s="14"/>
    </row>
    <row r="192" hidden="1" customHeight="1" spans="1:27">
      <c r="A192" s="13">
        <f>MATCH(B192,'2021年11月-2022年3月旅行社组织国内游客在厦住宿补助'!C$5:C$39,0)</f>
        <v>9</v>
      </c>
      <c r="B192" s="14" t="s">
        <v>46</v>
      </c>
      <c r="C192" s="15">
        <f>COUNTIF(B$6:B192,B192)</f>
        <v>2</v>
      </c>
      <c r="D192" s="15" t="str">
        <f t="shared" si="5"/>
        <v>GD07QZ2IF761</v>
      </c>
      <c r="E192" s="31" t="s">
        <v>392</v>
      </c>
      <c r="F192" s="31">
        <v>21</v>
      </c>
      <c r="G192" s="32" t="s">
        <v>393</v>
      </c>
      <c r="H192" s="17">
        <v>11</v>
      </c>
      <c r="I192" s="17">
        <v>3</v>
      </c>
      <c r="J192" s="32">
        <v>0.165</v>
      </c>
      <c r="K192" s="17">
        <v>20211113</v>
      </c>
      <c r="L192" s="17">
        <v>20211116</v>
      </c>
      <c r="M192" s="14"/>
      <c r="N192" s="14"/>
      <c r="O192" s="14">
        <v>11</v>
      </c>
      <c r="P192" s="14">
        <v>3</v>
      </c>
      <c r="Q192" s="14">
        <f t="shared" si="4"/>
        <v>1320</v>
      </c>
      <c r="R192" s="24" t="s">
        <v>147</v>
      </c>
      <c r="S192" s="14"/>
      <c r="T192" s="14"/>
      <c r="U192" s="14"/>
      <c r="V192" s="14"/>
      <c r="W192" s="14"/>
      <c r="X192" s="14"/>
      <c r="Y192" s="14"/>
      <c r="Z192" s="14"/>
      <c r="AA192" s="14"/>
    </row>
    <row r="193" hidden="1" customHeight="1" spans="1:27">
      <c r="A193" s="13">
        <f>MATCH(B193,'2021年11月-2022年3月旅行社组织国内游客在厦住宿补助'!C$5:C$39,0)</f>
        <v>9</v>
      </c>
      <c r="B193" s="14" t="s">
        <v>46</v>
      </c>
      <c r="C193" s="15">
        <f>COUNTIF(B$6:B193,B193)</f>
        <v>3</v>
      </c>
      <c r="D193" s="15" t="str">
        <f t="shared" si="5"/>
        <v>GD055FYZH376</v>
      </c>
      <c r="E193" s="31" t="s">
        <v>394</v>
      </c>
      <c r="F193" s="31">
        <v>22</v>
      </c>
      <c r="G193" s="32" t="s">
        <v>395</v>
      </c>
      <c r="H193" s="17">
        <v>11</v>
      </c>
      <c r="I193" s="17">
        <v>2</v>
      </c>
      <c r="J193" s="32">
        <v>0.088</v>
      </c>
      <c r="K193" s="17">
        <v>20211105</v>
      </c>
      <c r="L193" s="17">
        <v>20211107</v>
      </c>
      <c r="M193" s="14"/>
      <c r="N193" s="14"/>
      <c r="O193" s="14">
        <v>11</v>
      </c>
      <c r="P193" s="14">
        <v>2</v>
      </c>
      <c r="Q193" s="26">
        <f>IF(R193="是",IF(P193=1,O193*30,IF(P193=2,O193*70,IF(P193&gt;2,O193*120,0))),0)-40</f>
        <v>730</v>
      </c>
      <c r="R193" s="24" t="s">
        <v>147</v>
      </c>
      <c r="S193" s="14"/>
      <c r="T193" s="14"/>
      <c r="U193" s="14"/>
      <c r="V193" s="14"/>
      <c r="W193" s="14"/>
      <c r="X193" s="14"/>
      <c r="Y193" s="14"/>
      <c r="Z193" s="14"/>
      <c r="AA193" s="14"/>
    </row>
    <row r="194" hidden="1" customHeight="1" spans="1:27">
      <c r="A194" s="13">
        <f>MATCH(B194,'2021年11月-2022年3月旅行社组织国内游客在厦住宿补助'!C$5:C$39,0)</f>
        <v>9</v>
      </c>
      <c r="B194" s="14" t="s">
        <v>46</v>
      </c>
      <c r="C194" s="15">
        <f>COUNTIF(B$6:B194,B194)</f>
        <v>4</v>
      </c>
      <c r="D194" s="15" t="str">
        <f t="shared" si="5"/>
        <v>GD47ZH2ZPO64</v>
      </c>
      <c r="E194" s="31" t="s">
        <v>396</v>
      </c>
      <c r="F194" s="31">
        <v>7</v>
      </c>
      <c r="G194" s="32" t="s">
        <v>397</v>
      </c>
      <c r="H194" s="17">
        <v>4</v>
      </c>
      <c r="I194" s="17">
        <v>2</v>
      </c>
      <c r="J194" s="32">
        <v>0.032</v>
      </c>
      <c r="K194" s="17">
        <v>20211105</v>
      </c>
      <c r="L194" s="17">
        <v>2011106</v>
      </c>
      <c r="M194" s="14"/>
      <c r="N194" s="14"/>
      <c r="O194" s="14">
        <v>4</v>
      </c>
      <c r="P194" s="14">
        <v>2</v>
      </c>
      <c r="Q194" s="14">
        <f t="shared" si="4"/>
        <v>280</v>
      </c>
      <c r="R194" s="24" t="s">
        <v>147</v>
      </c>
      <c r="S194" s="14"/>
      <c r="T194" s="14"/>
      <c r="U194" s="14"/>
      <c r="V194" s="14"/>
      <c r="W194" s="14"/>
      <c r="X194" s="14"/>
      <c r="Y194" s="14"/>
      <c r="Z194" s="14"/>
      <c r="AA194" s="14"/>
    </row>
    <row r="195" hidden="1" customHeight="1" spans="1:27">
      <c r="A195" s="13">
        <f>MATCH(B195,'2021年11月-2022年3月旅行社组织国内游客在厦住宿补助'!C$5:C$39,0)</f>
        <v>9</v>
      </c>
      <c r="B195" s="14" t="s">
        <v>46</v>
      </c>
      <c r="C195" s="15">
        <f>COUNTIF(B$6:B195,B195)</f>
        <v>5</v>
      </c>
      <c r="D195" s="15" t="str">
        <f t="shared" si="5"/>
        <v>GD357L7OC628</v>
      </c>
      <c r="E195" s="31" t="s">
        <v>398</v>
      </c>
      <c r="F195" s="31">
        <v>2</v>
      </c>
      <c r="G195" s="32" t="s">
        <v>183</v>
      </c>
      <c r="H195" s="17">
        <v>1</v>
      </c>
      <c r="I195" s="17">
        <v>3</v>
      </c>
      <c r="J195" s="17">
        <v>0.015</v>
      </c>
      <c r="K195" s="17">
        <v>20211219</v>
      </c>
      <c r="L195" s="17">
        <v>20211224</v>
      </c>
      <c r="M195" s="14"/>
      <c r="N195" s="14"/>
      <c r="O195" s="14">
        <v>1</v>
      </c>
      <c r="P195" s="14">
        <v>3</v>
      </c>
      <c r="Q195" s="14">
        <f t="shared" si="4"/>
        <v>120</v>
      </c>
      <c r="R195" s="24" t="s">
        <v>147</v>
      </c>
      <c r="S195" s="14"/>
      <c r="T195" s="14"/>
      <c r="U195" s="14"/>
      <c r="V195" s="14"/>
      <c r="W195" s="14"/>
      <c r="X195" s="14"/>
      <c r="Y195" s="14"/>
      <c r="Z195" s="14"/>
      <c r="AA195" s="14"/>
    </row>
    <row r="196" hidden="1" customHeight="1" spans="1:27">
      <c r="A196" s="13">
        <f>MATCH(B196,'2021年11月-2022年3月旅行社组织国内游客在厦住宿补助'!C$5:C$39,0)</f>
        <v>9</v>
      </c>
      <c r="B196" s="14" t="s">
        <v>46</v>
      </c>
      <c r="C196" s="15">
        <f>COUNTIF(B$6:B196,B196)</f>
        <v>6</v>
      </c>
      <c r="D196" s="15" t="str">
        <f t="shared" si="5"/>
        <v>GD328HBSRT80</v>
      </c>
      <c r="E196" s="31" t="s">
        <v>399</v>
      </c>
      <c r="F196" s="31">
        <v>1</v>
      </c>
      <c r="G196" s="32" t="s">
        <v>183</v>
      </c>
      <c r="H196" s="17">
        <v>1</v>
      </c>
      <c r="I196" s="17">
        <v>3</v>
      </c>
      <c r="J196" s="17">
        <v>0.015</v>
      </c>
      <c r="K196" s="17">
        <v>20211213</v>
      </c>
      <c r="L196" s="17">
        <v>20211216</v>
      </c>
      <c r="M196" s="14"/>
      <c r="N196" s="14"/>
      <c r="O196" s="14">
        <v>1</v>
      </c>
      <c r="P196" s="14">
        <v>3</v>
      </c>
      <c r="Q196" s="14">
        <f t="shared" si="4"/>
        <v>120</v>
      </c>
      <c r="R196" s="24" t="s">
        <v>147</v>
      </c>
      <c r="S196" s="14"/>
      <c r="T196" s="14"/>
      <c r="U196" s="14"/>
      <c r="V196" s="14"/>
      <c r="W196" s="14"/>
      <c r="X196" s="14"/>
      <c r="Y196" s="14"/>
      <c r="Z196" s="14"/>
      <c r="AA196" s="14"/>
    </row>
    <row r="197" hidden="1" customHeight="1" spans="1:27">
      <c r="A197" s="13">
        <f>MATCH(B197,'2021年11月-2022年3月旅行社组织国内游客在厦住宿补助'!C$5:C$39,0)</f>
        <v>9</v>
      </c>
      <c r="B197" s="14" t="s">
        <v>46</v>
      </c>
      <c r="C197" s="15">
        <f>COUNTIF(B$6:B197,B197)</f>
        <v>7</v>
      </c>
      <c r="D197" s="15" t="str">
        <f t="shared" si="5"/>
        <v>GD93E6FDP671</v>
      </c>
      <c r="E197" s="31" t="s">
        <v>400</v>
      </c>
      <c r="F197" s="31">
        <v>9</v>
      </c>
      <c r="G197" s="32" t="s">
        <v>401</v>
      </c>
      <c r="H197" s="17">
        <v>5</v>
      </c>
      <c r="I197" s="17">
        <v>3</v>
      </c>
      <c r="J197" s="17">
        <v>0.075</v>
      </c>
      <c r="K197" s="17">
        <v>20211212</v>
      </c>
      <c r="L197" s="17">
        <v>20211217</v>
      </c>
      <c r="M197" s="14"/>
      <c r="N197" s="14"/>
      <c r="O197" s="14">
        <v>5</v>
      </c>
      <c r="P197" s="14">
        <v>3</v>
      </c>
      <c r="Q197" s="14">
        <f t="shared" si="4"/>
        <v>600</v>
      </c>
      <c r="R197" s="24" t="s">
        <v>147</v>
      </c>
      <c r="S197" s="14"/>
      <c r="T197" s="14"/>
      <c r="U197" s="14"/>
      <c r="V197" s="14"/>
      <c r="W197" s="14"/>
      <c r="X197" s="14"/>
      <c r="Y197" s="14"/>
      <c r="Z197" s="14"/>
      <c r="AA197" s="14"/>
    </row>
    <row r="198" hidden="1" customHeight="1" spans="1:27">
      <c r="A198" s="13">
        <f>MATCH(B198,'2021年11月-2022年3月旅行社组织国内游客在厦住宿补助'!C$5:C$39,0)</f>
        <v>9</v>
      </c>
      <c r="B198" s="14" t="s">
        <v>46</v>
      </c>
      <c r="C198" s="15">
        <f>COUNTIF(B$6:B198,B198)</f>
        <v>8</v>
      </c>
      <c r="D198" s="15" t="str">
        <f t="shared" si="5"/>
        <v>GD42FOJDUK82</v>
      </c>
      <c r="E198" s="31" t="s">
        <v>402</v>
      </c>
      <c r="F198" s="31">
        <v>15</v>
      </c>
      <c r="G198" s="32" t="s">
        <v>403</v>
      </c>
      <c r="H198" s="17">
        <v>7</v>
      </c>
      <c r="I198" s="17">
        <v>3</v>
      </c>
      <c r="J198" s="17">
        <v>0.105</v>
      </c>
      <c r="K198" s="17">
        <v>20211201</v>
      </c>
      <c r="L198" s="17">
        <v>20211205</v>
      </c>
      <c r="M198" s="14"/>
      <c r="N198" s="14"/>
      <c r="O198" s="14">
        <v>7</v>
      </c>
      <c r="P198" s="14">
        <v>3</v>
      </c>
      <c r="Q198" s="14">
        <f t="shared" si="4"/>
        <v>840</v>
      </c>
      <c r="R198" s="24" t="s">
        <v>147</v>
      </c>
      <c r="S198" s="14"/>
      <c r="T198" s="14"/>
      <c r="U198" s="14"/>
      <c r="V198" s="14"/>
      <c r="W198" s="14"/>
      <c r="X198" s="14"/>
      <c r="Y198" s="14"/>
      <c r="Z198" s="14"/>
      <c r="AA198" s="14"/>
    </row>
    <row r="199" hidden="1" customHeight="1" spans="1:27">
      <c r="A199" s="13">
        <f>MATCH(B199,'2021年11月-2022年3月旅行社组织国内游客在厦住宿补助'!C$5:C$39,0)</f>
        <v>9</v>
      </c>
      <c r="B199" s="14" t="s">
        <v>46</v>
      </c>
      <c r="C199" s="15">
        <f>COUNTIF(B$6:B199,B199)</f>
        <v>9</v>
      </c>
      <c r="D199" s="15" t="str">
        <f t="shared" si="5"/>
        <v>GD35IO4R9C05</v>
      </c>
      <c r="E199" s="31" t="s">
        <v>404</v>
      </c>
      <c r="F199" s="35">
        <v>2</v>
      </c>
      <c r="G199" s="32" t="s">
        <v>405</v>
      </c>
      <c r="H199" s="17">
        <v>1</v>
      </c>
      <c r="I199" s="17">
        <v>3</v>
      </c>
      <c r="J199" s="32">
        <v>0.015</v>
      </c>
      <c r="K199" s="17">
        <v>20220109</v>
      </c>
      <c r="L199" s="17">
        <v>20220112</v>
      </c>
      <c r="M199" s="14"/>
      <c r="N199" s="14"/>
      <c r="O199" s="14">
        <v>1</v>
      </c>
      <c r="P199" s="14">
        <v>3</v>
      </c>
      <c r="Q199" s="14">
        <f t="shared" ref="Q199:Q261" si="6">IF(R199="是",IF(P199=1,O199*30,IF(P199=2,O199*70,IF(P199&gt;2,O199*120,0))),0)</f>
        <v>120</v>
      </c>
      <c r="R199" s="24" t="s">
        <v>147</v>
      </c>
      <c r="S199" s="14"/>
      <c r="T199" s="14"/>
      <c r="U199" s="14"/>
      <c r="V199" s="14"/>
      <c r="W199" s="14"/>
      <c r="X199" s="14"/>
      <c r="Y199" s="14"/>
      <c r="Z199" s="14"/>
      <c r="AA199" s="14"/>
    </row>
    <row r="200" hidden="1" customHeight="1" spans="1:27">
      <c r="A200" s="13">
        <f>MATCH(B200,'2021年11月-2022年3月旅行社组织国内游客在厦住宿补助'!C$5:C$39,0)</f>
        <v>9</v>
      </c>
      <c r="B200" s="14" t="s">
        <v>46</v>
      </c>
      <c r="C200" s="15">
        <f>COUNTIF(B$6:B200,B200)</f>
        <v>10</v>
      </c>
      <c r="D200" s="15" t="str">
        <f t="shared" si="5"/>
        <v>GD72AKPJB265</v>
      </c>
      <c r="E200" s="31" t="s">
        <v>406</v>
      </c>
      <c r="F200" s="31">
        <v>1</v>
      </c>
      <c r="G200" s="32" t="s">
        <v>407</v>
      </c>
      <c r="H200" s="17">
        <v>1</v>
      </c>
      <c r="I200" s="17">
        <v>3</v>
      </c>
      <c r="J200" s="32">
        <v>0.015</v>
      </c>
      <c r="K200" s="17">
        <v>20220114</v>
      </c>
      <c r="L200" s="17">
        <v>20220117</v>
      </c>
      <c r="M200" s="14"/>
      <c r="N200" s="14"/>
      <c r="O200" s="14">
        <v>1</v>
      </c>
      <c r="P200" s="14">
        <v>3</v>
      </c>
      <c r="Q200" s="14">
        <f t="shared" si="6"/>
        <v>120</v>
      </c>
      <c r="R200" s="24" t="s">
        <v>147</v>
      </c>
      <c r="S200" s="14"/>
      <c r="T200" s="14"/>
      <c r="U200" s="14"/>
      <c r="V200" s="14"/>
      <c r="W200" s="14"/>
      <c r="X200" s="14"/>
      <c r="Y200" s="14"/>
      <c r="Z200" s="14"/>
      <c r="AA200" s="14"/>
    </row>
    <row r="201" s="8" customFormat="1" hidden="1" customHeight="1" spans="1:27">
      <c r="A201" s="13">
        <f>MATCH(B201,'2021年11月-2022年3月旅行社组织国内游客在厦住宿补助'!C$5:C$39,0)</f>
        <v>9</v>
      </c>
      <c r="B201" s="36" t="s">
        <v>46</v>
      </c>
      <c r="C201" s="15">
        <f>COUNTIF(B$6:B201,B201)</f>
        <v>11</v>
      </c>
      <c r="D201" s="15" t="str">
        <f t="shared" ref="D201:D264" si="7">IF(E201=E200,"",E201)</f>
        <v>GD82EG1C3B28</v>
      </c>
      <c r="E201" s="37" t="s">
        <v>408</v>
      </c>
      <c r="F201" s="37">
        <v>2</v>
      </c>
      <c r="G201" s="38" t="s">
        <v>409</v>
      </c>
      <c r="H201" s="39">
        <v>2</v>
      </c>
      <c r="I201" s="39">
        <v>2</v>
      </c>
      <c r="J201" s="38">
        <v>0.016</v>
      </c>
      <c r="K201" s="39">
        <v>20220116</v>
      </c>
      <c r="L201" s="39">
        <v>20220117</v>
      </c>
      <c r="M201" s="36"/>
      <c r="N201" s="36"/>
      <c r="O201" s="36">
        <v>2</v>
      </c>
      <c r="P201" s="36">
        <v>2</v>
      </c>
      <c r="Q201" s="36">
        <f t="shared" si="6"/>
        <v>140</v>
      </c>
      <c r="R201" s="42" t="s">
        <v>147</v>
      </c>
      <c r="S201" s="14"/>
      <c r="T201" s="14"/>
      <c r="U201" s="14"/>
      <c r="V201" s="14"/>
      <c r="W201" s="14"/>
      <c r="X201" s="14"/>
      <c r="Y201" s="14"/>
      <c r="Z201" s="14"/>
      <c r="AA201" s="14"/>
    </row>
    <row r="202" hidden="1" customHeight="1" spans="1:27">
      <c r="A202" s="13">
        <f>MATCH(B202,'2021年11月-2022年3月旅行社组织国内游客在厦住宿补助'!C$5:C$39,0)</f>
        <v>9</v>
      </c>
      <c r="B202" s="14" t="s">
        <v>46</v>
      </c>
      <c r="C202" s="15">
        <f>COUNTIF(B$6:B202,B202)</f>
        <v>12</v>
      </c>
      <c r="D202" s="15" t="str">
        <f t="shared" si="7"/>
        <v>GD13QXM83U57</v>
      </c>
      <c r="E202" s="31" t="s">
        <v>410</v>
      </c>
      <c r="F202" s="31">
        <v>8</v>
      </c>
      <c r="G202" s="32" t="s">
        <v>405</v>
      </c>
      <c r="H202" s="17">
        <v>4</v>
      </c>
      <c r="I202" s="17">
        <v>2</v>
      </c>
      <c r="J202" s="32">
        <v>0.032</v>
      </c>
      <c r="K202" s="17">
        <v>20220114</v>
      </c>
      <c r="L202" s="17">
        <v>20220115</v>
      </c>
      <c r="M202" s="14"/>
      <c r="N202" s="14"/>
      <c r="O202" s="14">
        <v>4</v>
      </c>
      <c r="P202" s="14">
        <v>2</v>
      </c>
      <c r="Q202" s="14">
        <f t="shared" si="6"/>
        <v>280</v>
      </c>
      <c r="R202" s="24" t="s">
        <v>147</v>
      </c>
      <c r="S202" s="14"/>
      <c r="T202" s="14"/>
      <c r="U202" s="14"/>
      <c r="V202" s="14"/>
      <c r="W202" s="14"/>
      <c r="X202" s="14"/>
      <c r="Y202" s="14"/>
      <c r="Z202" s="14"/>
      <c r="AA202" s="14"/>
    </row>
    <row r="203" hidden="1" customHeight="1" spans="1:27">
      <c r="A203" s="13">
        <f>MATCH(B203,'2021年11月-2022年3月旅行社组织国内游客在厦住宿补助'!C$5:C$39,0)</f>
        <v>9</v>
      </c>
      <c r="B203" s="14" t="s">
        <v>46</v>
      </c>
      <c r="C203" s="15">
        <f>COUNTIF(B$6:B203,B203)</f>
        <v>13</v>
      </c>
      <c r="D203" s="15" t="str">
        <f t="shared" si="7"/>
        <v>GD59HZPXDN90</v>
      </c>
      <c r="E203" s="31" t="s">
        <v>411</v>
      </c>
      <c r="F203" s="31">
        <v>2</v>
      </c>
      <c r="G203" s="32" t="s">
        <v>405</v>
      </c>
      <c r="H203" s="17">
        <v>1</v>
      </c>
      <c r="I203" s="17">
        <v>3</v>
      </c>
      <c r="J203" s="32">
        <v>0.015</v>
      </c>
      <c r="K203" s="17">
        <v>20220127</v>
      </c>
      <c r="L203" s="17">
        <v>20220201</v>
      </c>
      <c r="M203" s="14"/>
      <c r="N203" s="14"/>
      <c r="O203" s="14">
        <v>1</v>
      </c>
      <c r="P203" s="14">
        <v>3</v>
      </c>
      <c r="Q203" s="14">
        <f t="shared" si="6"/>
        <v>120</v>
      </c>
      <c r="R203" s="24" t="s">
        <v>147</v>
      </c>
      <c r="S203" s="14"/>
      <c r="T203" s="14"/>
      <c r="U203" s="14"/>
      <c r="V203" s="14"/>
      <c r="W203" s="14"/>
      <c r="X203" s="14"/>
      <c r="Y203" s="14"/>
      <c r="Z203" s="14"/>
      <c r="AA203" s="14"/>
    </row>
    <row r="204" hidden="1" customHeight="1" spans="1:27">
      <c r="A204" s="13">
        <f>MATCH(B204,'2021年11月-2022年3月旅行社组织国内游客在厦住宿补助'!C$5:C$39,0)</f>
        <v>9</v>
      </c>
      <c r="B204" s="14" t="s">
        <v>46</v>
      </c>
      <c r="C204" s="15">
        <f>COUNTIF(B$6:B204,B204)</f>
        <v>14</v>
      </c>
      <c r="D204" s="15" t="str">
        <f t="shared" si="7"/>
        <v>GD28RZ9UT920</v>
      </c>
      <c r="E204" s="31" t="s">
        <v>412</v>
      </c>
      <c r="F204" s="31">
        <v>1</v>
      </c>
      <c r="G204" s="32" t="s">
        <v>405</v>
      </c>
      <c r="H204" s="17">
        <v>1</v>
      </c>
      <c r="I204" s="17">
        <v>3</v>
      </c>
      <c r="J204" s="32">
        <v>0.015</v>
      </c>
      <c r="K204" s="17">
        <v>20220130</v>
      </c>
      <c r="L204" s="17">
        <v>20220204</v>
      </c>
      <c r="M204" s="14"/>
      <c r="N204" s="14"/>
      <c r="O204" s="14">
        <v>1</v>
      </c>
      <c r="P204" s="14">
        <v>3</v>
      </c>
      <c r="Q204" s="14">
        <f t="shared" si="6"/>
        <v>120</v>
      </c>
      <c r="R204" s="24" t="s">
        <v>147</v>
      </c>
      <c r="S204" s="14"/>
      <c r="T204" s="14"/>
      <c r="U204" s="14"/>
      <c r="V204" s="14"/>
      <c r="W204" s="14"/>
      <c r="X204" s="14"/>
      <c r="Y204" s="14"/>
      <c r="Z204" s="14"/>
      <c r="AA204" s="14"/>
    </row>
    <row r="205" hidden="1" customHeight="1" spans="1:27">
      <c r="A205" s="13">
        <f>MATCH(B205,'2021年11月-2022年3月旅行社组织国内游客在厦住宿补助'!C$5:C$39,0)</f>
        <v>9</v>
      </c>
      <c r="B205" s="14" t="s">
        <v>46</v>
      </c>
      <c r="C205" s="15">
        <f>COUNTIF(B$6:B205,B205)</f>
        <v>15</v>
      </c>
      <c r="D205" s="15" t="str">
        <f t="shared" si="7"/>
        <v>GD94K9DT6U73</v>
      </c>
      <c r="E205" s="31" t="s">
        <v>413</v>
      </c>
      <c r="F205" s="31">
        <v>3</v>
      </c>
      <c r="G205" s="32" t="s">
        <v>414</v>
      </c>
      <c r="H205" s="17">
        <v>1</v>
      </c>
      <c r="I205" s="17">
        <v>2</v>
      </c>
      <c r="J205" s="32">
        <v>0.006</v>
      </c>
      <c r="K205" s="17">
        <v>20220130</v>
      </c>
      <c r="L205" s="17">
        <v>20220131</v>
      </c>
      <c r="M205" s="14"/>
      <c r="N205" s="14"/>
      <c r="O205" s="14">
        <v>1</v>
      </c>
      <c r="P205" s="14">
        <v>1</v>
      </c>
      <c r="Q205" s="26">
        <f t="shared" si="6"/>
        <v>30</v>
      </c>
      <c r="R205" s="24" t="s">
        <v>147</v>
      </c>
      <c r="S205" s="14"/>
      <c r="T205" s="14"/>
      <c r="U205" s="14"/>
      <c r="V205" s="14"/>
      <c r="W205" s="14"/>
      <c r="X205" s="14"/>
      <c r="Y205" s="14"/>
      <c r="Z205" s="14"/>
      <c r="AA205" s="14"/>
    </row>
    <row r="206" hidden="1" customHeight="1" spans="1:27">
      <c r="A206" s="13">
        <f>MATCH(B206,'2021年11月-2022年3月旅行社组织国内游客在厦住宿补助'!C$5:C$39,0)</f>
        <v>9</v>
      </c>
      <c r="B206" s="14" t="s">
        <v>46</v>
      </c>
      <c r="C206" s="15">
        <f>COUNTIF(B$6:B206,B206)</f>
        <v>16</v>
      </c>
      <c r="D206" s="15" t="str">
        <f t="shared" si="7"/>
        <v>GD80Q4DY4O86</v>
      </c>
      <c r="E206" s="31" t="s">
        <v>415</v>
      </c>
      <c r="F206" s="31">
        <v>2</v>
      </c>
      <c r="G206" s="32" t="s">
        <v>416</v>
      </c>
      <c r="H206" s="17">
        <v>1</v>
      </c>
      <c r="I206" s="17">
        <v>3</v>
      </c>
      <c r="J206" s="32">
        <v>0.015</v>
      </c>
      <c r="K206" s="17">
        <v>20220130</v>
      </c>
      <c r="L206" s="17">
        <v>20220202</v>
      </c>
      <c r="M206" s="14"/>
      <c r="N206" s="14"/>
      <c r="O206" s="14">
        <v>1</v>
      </c>
      <c r="P206" s="14">
        <v>3</v>
      </c>
      <c r="Q206" s="14">
        <f t="shared" si="6"/>
        <v>120</v>
      </c>
      <c r="R206" s="24" t="s">
        <v>147</v>
      </c>
      <c r="S206" s="14"/>
      <c r="T206" s="14"/>
      <c r="U206" s="14"/>
      <c r="V206" s="14"/>
      <c r="W206" s="14"/>
      <c r="X206" s="14"/>
      <c r="Y206" s="14"/>
      <c r="Z206" s="14"/>
      <c r="AA206" s="14"/>
    </row>
    <row r="207" hidden="1" customHeight="1" spans="1:27">
      <c r="A207" s="13">
        <f>MATCH(B207,'2021年11月-2022年3月旅行社组织国内游客在厦住宿补助'!C$5:C$39,0)</f>
        <v>9</v>
      </c>
      <c r="B207" s="14" t="s">
        <v>46</v>
      </c>
      <c r="C207" s="15">
        <f>COUNTIF(B$6:B207,B207)</f>
        <v>17</v>
      </c>
      <c r="D207" s="15" t="str">
        <f t="shared" si="7"/>
        <v/>
      </c>
      <c r="E207" s="31" t="s">
        <v>415</v>
      </c>
      <c r="F207" s="31">
        <v>1</v>
      </c>
      <c r="G207" s="32" t="s">
        <v>405</v>
      </c>
      <c r="H207" s="17">
        <v>1</v>
      </c>
      <c r="I207" s="17">
        <v>3</v>
      </c>
      <c r="J207" s="32">
        <v>0.015</v>
      </c>
      <c r="K207" s="17">
        <v>20220130</v>
      </c>
      <c r="L207" s="17">
        <v>20220202</v>
      </c>
      <c r="M207" s="14"/>
      <c r="N207" s="14"/>
      <c r="O207" s="14">
        <v>1</v>
      </c>
      <c r="P207" s="14">
        <v>3</v>
      </c>
      <c r="Q207" s="14">
        <f t="shared" si="6"/>
        <v>120</v>
      </c>
      <c r="R207" s="24" t="s">
        <v>147</v>
      </c>
      <c r="S207" s="14"/>
      <c r="T207" s="14"/>
      <c r="U207" s="14"/>
      <c r="V207" s="14"/>
      <c r="W207" s="14"/>
      <c r="X207" s="14"/>
      <c r="Y207" s="14"/>
      <c r="Z207" s="14"/>
      <c r="AA207" s="14"/>
    </row>
    <row r="208" hidden="1" customHeight="1" spans="1:27">
      <c r="A208" s="13">
        <f>MATCH(B208,'2021年11月-2022年3月旅行社组织国内游客在厦住宿补助'!C$5:C$39,0)</f>
        <v>9</v>
      </c>
      <c r="B208" s="14" t="s">
        <v>46</v>
      </c>
      <c r="C208" s="15">
        <f>COUNTIF(B$6:B208,B208)</f>
        <v>18</v>
      </c>
      <c r="D208" s="15" t="str">
        <f t="shared" si="7"/>
        <v>GD6478FISH74</v>
      </c>
      <c r="E208" s="31" t="s">
        <v>417</v>
      </c>
      <c r="F208" s="31">
        <v>5</v>
      </c>
      <c r="G208" s="32" t="s">
        <v>418</v>
      </c>
      <c r="H208" s="17">
        <v>4</v>
      </c>
      <c r="I208" s="17">
        <v>3</v>
      </c>
      <c r="J208" s="17">
        <v>0.06</v>
      </c>
      <c r="K208" s="17">
        <v>20220201</v>
      </c>
      <c r="L208" s="17">
        <v>20220206</v>
      </c>
      <c r="M208" s="14"/>
      <c r="N208" s="14"/>
      <c r="O208" s="14">
        <v>4</v>
      </c>
      <c r="P208" s="14">
        <v>3</v>
      </c>
      <c r="Q208" s="14">
        <f t="shared" si="6"/>
        <v>480</v>
      </c>
      <c r="R208" s="24" t="s">
        <v>147</v>
      </c>
      <c r="S208" s="14"/>
      <c r="T208" s="14"/>
      <c r="U208" s="14"/>
      <c r="V208" s="14"/>
      <c r="W208" s="14"/>
      <c r="X208" s="14"/>
      <c r="Y208" s="14"/>
      <c r="Z208" s="14"/>
      <c r="AA208" s="14"/>
    </row>
    <row r="209" hidden="1" customHeight="1" spans="1:27">
      <c r="A209" s="13">
        <f>MATCH(B209,'2021年11月-2022年3月旅行社组织国内游客在厦住宿补助'!C$5:C$39,0)</f>
        <v>9</v>
      </c>
      <c r="B209" s="14" t="s">
        <v>46</v>
      </c>
      <c r="C209" s="15">
        <f>COUNTIF(B$6:B209,B209)</f>
        <v>19</v>
      </c>
      <c r="D209" s="15" t="str">
        <f t="shared" si="7"/>
        <v>GD8515NJI663</v>
      </c>
      <c r="E209" s="31" t="s">
        <v>419</v>
      </c>
      <c r="F209" s="31">
        <v>2</v>
      </c>
      <c r="G209" s="32" t="s">
        <v>420</v>
      </c>
      <c r="H209" s="32">
        <v>1</v>
      </c>
      <c r="I209" s="17">
        <v>3</v>
      </c>
      <c r="J209" s="32">
        <v>0.015</v>
      </c>
      <c r="K209" s="17">
        <v>20220215</v>
      </c>
      <c r="L209" s="17">
        <v>20220218</v>
      </c>
      <c r="M209" s="14"/>
      <c r="N209" s="14"/>
      <c r="O209" s="14">
        <v>1</v>
      </c>
      <c r="P209" s="14">
        <v>3</v>
      </c>
      <c r="Q209" s="14">
        <f t="shared" si="6"/>
        <v>120</v>
      </c>
      <c r="R209" s="24" t="s">
        <v>147</v>
      </c>
      <c r="S209" s="14"/>
      <c r="T209" s="14"/>
      <c r="U209" s="14"/>
      <c r="V209" s="14"/>
      <c r="W209" s="14"/>
      <c r="X209" s="14"/>
      <c r="Y209" s="14"/>
      <c r="Z209" s="14"/>
      <c r="AA209" s="14"/>
    </row>
    <row r="210" hidden="1" customHeight="1" spans="1:27">
      <c r="A210" s="13">
        <f>MATCH(B210,'2021年11月-2022年3月旅行社组织国内游客在厦住宿补助'!C$5:C$39,0)</f>
        <v>9</v>
      </c>
      <c r="B210" s="14" t="s">
        <v>46</v>
      </c>
      <c r="C210" s="15">
        <f>COUNTIF(B$6:B210,B210)</f>
        <v>20</v>
      </c>
      <c r="D210" s="15" t="str">
        <f t="shared" si="7"/>
        <v>GD797XVH7T75</v>
      </c>
      <c r="E210" s="31" t="s">
        <v>421</v>
      </c>
      <c r="F210" s="31">
        <v>1</v>
      </c>
      <c r="G210" s="32" t="s">
        <v>422</v>
      </c>
      <c r="H210" s="32">
        <v>1</v>
      </c>
      <c r="I210" s="17">
        <v>3</v>
      </c>
      <c r="J210" s="32">
        <v>0.015</v>
      </c>
      <c r="K210" s="17">
        <v>20220203</v>
      </c>
      <c r="L210" s="17">
        <v>20220206</v>
      </c>
      <c r="M210" s="14"/>
      <c r="N210" s="14"/>
      <c r="O210" s="14">
        <v>1</v>
      </c>
      <c r="P210" s="14">
        <v>3</v>
      </c>
      <c r="Q210" s="14">
        <f t="shared" si="6"/>
        <v>120</v>
      </c>
      <c r="R210" s="24" t="s">
        <v>147</v>
      </c>
      <c r="S210" s="14"/>
      <c r="T210" s="14"/>
      <c r="U210" s="14"/>
      <c r="V210" s="14"/>
      <c r="W210" s="14"/>
      <c r="X210" s="14"/>
      <c r="Y210" s="14"/>
      <c r="Z210" s="14"/>
      <c r="AA210" s="14"/>
    </row>
    <row r="211" hidden="1" customHeight="1" spans="1:27">
      <c r="A211" s="13">
        <f>MATCH(B211,'2021年11月-2022年3月旅行社组织国内游客在厦住宿补助'!C$5:C$39,0)</f>
        <v>9</v>
      </c>
      <c r="B211" s="14" t="s">
        <v>46</v>
      </c>
      <c r="C211" s="15">
        <f>COUNTIF(B$6:B211,B211)</f>
        <v>21</v>
      </c>
      <c r="D211" s="15" t="str">
        <f t="shared" si="7"/>
        <v>GD78E8UL3B73</v>
      </c>
      <c r="E211" s="31" t="s">
        <v>423</v>
      </c>
      <c r="F211" s="31">
        <v>12</v>
      </c>
      <c r="G211" s="32" t="s">
        <v>424</v>
      </c>
      <c r="H211" s="32">
        <v>5</v>
      </c>
      <c r="I211" s="17">
        <v>3</v>
      </c>
      <c r="J211" s="32">
        <v>0.075</v>
      </c>
      <c r="K211" s="17">
        <v>20220203</v>
      </c>
      <c r="L211" s="17">
        <v>20220206</v>
      </c>
      <c r="M211" s="14"/>
      <c r="N211" s="14"/>
      <c r="O211" s="14">
        <v>5</v>
      </c>
      <c r="P211" s="14">
        <v>3</v>
      </c>
      <c r="Q211" s="14">
        <f t="shared" si="6"/>
        <v>600</v>
      </c>
      <c r="R211" s="24" t="s">
        <v>147</v>
      </c>
      <c r="S211" s="14"/>
      <c r="T211" s="14"/>
      <c r="U211" s="14"/>
      <c r="V211" s="14"/>
      <c r="W211" s="14"/>
      <c r="X211" s="14"/>
      <c r="Y211" s="14"/>
      <c r="Z211" s="14"/>
      <c r="AA211" s="14"/>
    </row>
    <row r="212" hidden="1" customHeight="1" spans="1:27">
      <c r="A212" s="13">
        <f>MATCH(B212,'2021年11月-2022年3月旅行社组织国内游客在厦住宿补助'!C$5:C$39,0)</f>
        <v>9</v>
      </c>
      <c r="B212" s="14" t="s">
        <v>46</v>
      </c>
      <c r="C212" s="15">
        <f>COUNTIF(B$6:B212,B212)</f>
        <v>22</v>
      </c>
      <c r="D212" s="15" t="str">
        <f t="shared" si="7"/>
        <v>GD91UD4LFJ96</v>
      </c>
      <c r="E212" s="31" t="s">
        <v>425</v>
      </c>
      <c r="F212" s="31">
        <v>4</v>
      </c>
      <c r="G212" s="32" t="s">
        <v>426</v>
      </c>
      <c r="H212" s="32">
        <v>2</v>
      </c>
      <c r="I212" s="17">
        <v>1</v>
      </c>
      <c r="J212" s="32">
        <v>0.006</v>
      </c>
      <c r="K212" s="17">
        <v>20220205</v>
      </c>
      <c r="L212" s="17">
        <v>20220206</v>
      </c>
      <c r="M212" s="14" t="s">
        <v>427</v>
      </c>
      <c r="N212" s="14"/>
      <c r="O212" s="14">
        <v>2</v>
      </c>
      <c r="P212" s="14">
        <v>1</v>
      </c>
      <c r="Q212" s="14">
        <f t="shared" si="6"/>
        <v>0</v>
      </c>
      <c r="R212" s="24" t="s">
        <v>155</v>
      </c>
      <c r="S212" s="14"/>
      <c r="T212" s="14"/>
      <c r="U212" s="14"/>
      <c r="V212" s="14"/>
      <c r="W212" s="14"/>
      <c r="X212" s="14"/>
      <c r="Y212" s="14"/>
      <c r="Z212" s="14"/>
      <c r="AA212" s="14"/>
    </row>
    <row r="213" hidden="1" customHeight="1" spans="1:27">
      <c r="A213" s="13">
        <f>MATCH(B213,'2021年11月-2022年3月旅行社组织国内游客在厦住宿补助'!C$5:C$39,0)</f>
        <v>9</v>
      </c>
      <c r="B213" s="14" t="s">
        <v>46</v>
      </c>
      <c r="C213" s="15">
        <f>COUNTIF(B$6:B213,B213)</f>
        <v>23</v>
      </c>
      <c r="D213" s="15" t="str">
        <f t="shared" si="7"/>
        <v>GD67POIYA382</v>
      </c>
      <c r="E213" s="31" t="s">
        <v>428</v>
      </c>
      <c r="F213" s="31">
        <v>3</v>
      </c>
      <c r="G213" s="32" t="s">
        <v>418</v>
      </c>
      <c r="H213" s="32">
        <v>2</v>
      </c>
      <c r="I213" s="17">
        <v>2</v>
      </c>
      <c r="J213" s="32">
        <v>0.016</v>
      </c>
      <c r="K213" s="17">
        <v>20220205</v>
      </c>
      <c r="L213" s="17">
        <v>20220207</v>
      </c>
      <c r="M213" s="14"/>
      <c r="N213" s="14"/>
      <c r="O213" s="14">
        <v>2</v>
      </c>
      <c r="P213" s="14">
        <v>2</v>
      </c>
      <c r="Q213" s="14">
        <f t="shared" si="6"/>
        <v>140</v>
      </c>
      <c r="R213" s="24" t="s">
        <v>147</v>
      </c>
      <c r="S213" s="14"/>
      <c r="T213" s="14"/>
      <c r="U213" s="14"/>
      <c r="V213" s="14"/>
      <c r="W213" s="14"/>
      <c r="X213" s="14"/>
      <c r="Y213" s="14"/>
      <c r="Z213" s="14"/>
      <c r="AA213" s="14"/>
    </row>
    <row r="214" hidden="1" customHeight="1" spans="1:27">
      <c r="A214" s="13">
        <f>MATCH(B214,'2021年11月-2022年3月旅行社组织国内游客在厦住宿补助'!C$5:C$39,0)</f>
        <v>9</v>
      </c>
      <c r="B214" s="14" t="s">
        <v>46</v>
      </c>
      <c r="C214" s="15">
        <f>COUNTIF(B$6:B214,B214)</f>
        <v>24</v>
      </c>
      <c r="D214" s="15" t="str">
        <f t="shared" si="7"/>
        <v>GD345BOUV305</v>
      </c>
      <c r="E214" s="31" t="s">
        <v>429</v>
      </c>
      <c r="F214" s="31">
        <v>3</v>
      </c>
      <c r="G214" s="32" t="s">
        <v>418</v>
      </c>
      <c r="H214" s="32">
        <v>1</v>
      </c>
      <c r="I214" s="17">
        <v>2</v>
      </c>
      <c r="J214" s="32">
        <v>0.008</v>
      </c>
      <c r="K214" s="17">
        <v>20220210</v>
      </c>
      <c r="L214" s="17">
        <v>20220212</v>
      </c>
      <c r="M214" s="14"/>
      <c r="N214" s="14"/>
      <c r="O214" s="14">
        <v>1</v>
      </c>
      <c r="P214" s="14">
        <v>2</v>
      </c>
      <c r="Q214" s="14">
        <f t="shared" si="6"/>
        <v>70</v>
      </c>
      <c r="R214" s="24" t="s">
        <v>147</v>
      </c>
      <c r="S214" s="14"/>
      <c r="T214" s="14"/>
      <c r="U214" s="14"/>
      <c r="V214" s="14"/>
      <c r="W214" s="14"/>
      <c r="X214" s="14"/>
      <c r="Y214" s="14"/>
      <c r="Z214" s="14"/>
      <c r="AA214" s="14"/>
    </row>
    <row r="215" hidden="1" customHeight="1" spans="1:27">
      <c r="A215" s="13">
        <f>MATCH(B215,'2021年11月-2022年3月旅行社组织国内游客在厦住宿补助'!C$5:C$39,0)</f>
        <v>9</v>
      </c>
      <c r="B215" s="14" t="s">
        <v>46</v>
      </c>
      <c r="C215" s="15">
        <f>COUNTIF(B$6:B215,B215)</f>
        <v>25</v>
      </c>
      <c r="D215" s="15" t="str">
        <f t="shared" si="7"/>
        <v>GD90PQQ2JD38</v>
      </c>
      <c r="E215" s="31" t="s">
        <v>430</v>
      </c>
      <c r="F215" s="31">
        <v>8</v>
      </c>
      <c r="G215" s="32" t="s">
        <v>431</v>
      </c>
      <c r="H215" s="32">
        <v>4</v>
      </c>
      <c r="I215" s="17">
        <v>3</v>
      </c>
      <c r="J215" s="32">
        <v>0.06</v>
      </c>
      <c r="K215" s="17">
        <v>20220211</v>
      </c>
      <c r="L215" s="17">
        <v>20220216</v>
      </c>
      <c r="M215" s="14"/>
      <c r="N215" s="14"/>
      <c r="O215" s="14">
        <v>4</v>
      </c>
      <c r="P215" s="14">
        <v>3</v>
      </c>
      <c r="Q215" s="14">
        <f t="shared" si="6"/>
        <v>480</v>
      </c>
      <c r="R215" s="24" t="s">
        <v>147</v>
      </c>
      <c r="S215" s="14"/>
      <c r="T215" s="14"/>
      <c r="U215" s="14"/>
      <c r="V215" s="14"/>
      <c r="W215" s="14"/>
      <c r="X215" s="14"/>
      <c r="Y215" s="14"/>
      <c r="Z215" s="14"/>
      <c r="AA215" s="14"/>
    </row>
    <row r="216" hidden="1" customHeight="1" spans="1:27">
      <c r="A216" s="13">
        <f>MATCH(B216,'2021年11月-2022年3月旅行社组织国内游客在厦住宿补助'!C$5:C$39,0)</f>
        <v>9</v>
      </c>
      <c r="B216" s="14" t="s">
        <v>46</v>
      </c>
      <c r="C216" s="15">
        <f>COUNTIF(B$6:B216,B216)</f>
        <v>26</v>
      </c>
      <c r="D216" s="15" t="str">
        <f t="shared" si="7"/>
        <v>GD93YTB8AM68</v>
      </c>
      <c r="E216" s="31" t="s">
        <v>432</v>
      </c>
      <c r="F216" s="31">
        <v>2</v>
      </c>
      <c r="G216" s="32" t="s">
        <v>418</v>
      </c>
      <c r="H216" s="32">
        <v>1</v>
      </c>
      <c r="I216" s="17">
        <v>3</v>
      </c>
      <c r="J216" s="32">
        <v>0.015</v>
      </c>
      <c r="K216" s="17">
        <v>20220214</v>
      </c>
      <c r="L216" s="17">
        <v>20220217</v>
      </c>
      <c r="M216" s="14"/>
      <c r="N216" s="14"/>
      <c r="O216" s="14">
        <v>1</v>
      </c>
      <c r="P216" s="14">
        <v>3</v>
      </c>
      <c r="Q216" s="14">
        <f t="shared" si="6"/>
        <v>120</v>
      </c>
      <c r="R216" s="24" t="s">
        <v>147</v>
      </c>
      <c r="S216" s="14"/>
      <c r="T216" s="14"/>
      <c r="U216" s="14"/>
      <c r="V216" s="14"/>
      <c r="W216" s="14"/>
      <c r="X216" s="14"/>
      <c r="Y216" s="14"/>
      <c r="Z216" s="14"/>
      <c r="AA216" s="14"/>
    </row>
    <row r="217" hidden="1" customHeight="1" spans="1:27">
      <c r="A217" s="13">
        <f>MATCH(B217,'2021年11月-2022年3月旅行社组织国内游客在厦住宿补助'!C$5:C$39,0)</f>
        <v>9</v>
      </c>
      <c r="B217" s="14" t="s">
        <v>46</v>
      </c>
      <c r="C217" s="15">
        <f>COUNTIF(B$6:B217,B217)</f>
        <v>27</v>
      </c>
      <c r="D217" s="15" t="str">
        <f t="shared" si="7"/>
        <v>GD28GOHTC722</v>
      </c>
      <c r="E217" s="31" t="s">
        <v>433</v>
      </c>
      <c r="F217" s="31">
        <v>4</v>
      </c>
      <c r="G217" s="32" t="s">
        <v>434</v>
      </c>
      <c r="H217" s="32">
        <v>1</v>
      </c>
      <c r="I217" s="17">
        <v>3</v>
      </c>
      <c r="J217" s="32">
        <v>0.015</v>
      </c>
      <c r="K217" s="17">
        <v>20220216</v>
      </c>
      <c r="L217" s="17">
        <v>20220219</v>
      </c>
      <c r="M217" s="14"/>
      <c r="N217" s="14"/>
      <c r="O217" s="14">
        <v>1</v>
      </c>
      <c r="P217" s="14">
        <v>3</v>
      </c>
      <c r="Q217" s="14">
        <f t="shared" si="6"/>
        <v>120</v>
      </c>
      <c r="R217" s="24" t="s">
        <v>147</v>
      </c>
      <c r="S217" s="14"/>
      <c r="T217" s="14"/>
      <c r="U217" s="14"/>
      <c r="V217" s="14"/>
      <c r="W217" s="14"/>
      <c r="X217" s="14"/>
      <c r="Y217" s="14"/>
      <c r="Z217" s="14"/>
      <c r="AA217" s="14"/>
    </row>
    <row r="218" hidden="1" customHeight="1" spans="1:27">
      <c r="A218" s="13">
        <f>MATCH(B218,'2021年11月-2022年3月旅行社组织国内游客在厦住宿补助'!C$5:C$39,0)</f>
        <v>9</v>
      </c>
      <c r="B218" s="14" t="s">
        <v>46</v>
      </c>
      <c r="C218" s="15">
        <f>COUNTIF(B$6:B218,B218)</f>
        <v>28</v>
      </c>
      <c r="D218" s="15" t="str">
        <f t="shared" si="7"/>
        <v>GD39NJXVG642</v>
      </c>
      <c r="E218" s="31" t="s">
        <v>435</v>
      </c>
      <c r="F218" s="31">
        <v>12</v>
      </c>
      <c r="G218" s="32" t="s">
        <v>401</v>
      </c>
      <c r="H218" s="32">
        <v>5</v>
      </c>
      <c r="I218" s="17">
        <v>3</v>
      </c>
      <c r="J218" s="32">
        <v>0.075</v>
      </c>
      <c r="K218" s="17">
        <v>20220216</v>
      </c>
      <c r="L218" s="17">
        <v>20220221</v>
      </c>
      <c r="M218" s="14"/>
      <c r="N218" s="14"/>
      <c r="O218" s="14">
        <v>5</v>
      </c>
      <c r="P218" s="14">
        <v>3</v>
      </c>
      <c r="Q218" s="14">
        <f t="shared" si="6"/>
        <v>600</v>
      </c>
      <c r="R218" s="24" t="s">
        <v>147</v>
      </c>
      <c r="S218" s="14"/>
      <c r="T218" s="14"/>
      <c r="U218" s="14"/>
      <c r="V218" s="14"/>
      <c r="W218" s="14"/>
      <c r="X218" s="14"/>
      <c r="Y218" s="14"/>
      <c r="Z218" s="14"/>
      <c r="AA218" s="14"/>
    </row>
    <row r="219" hidden="1" customHeight="1" spans="1:27">
      <c r="A219" s="13">
        <f>MATCH(B219,'2021年11月-2022年3月旅行社组织国内游客在厦住宿补助'!C$5:C$39,0)</f>
        <v>9</v>
      </c>
      <c r="B219" s="14" t="s">
        <v>46</v>
      </c>
      <c r="C219" s="15">
        <f>COUNTIF(B$6:B219,B219)</f>
        <v>29</v>
      </c>
      <c r="D219" s="15" t="str">
        <f t="shared" si="7"/>
        <v>GD32AHJTM466</v>
      </c>
      <c r="E219" s="31" t="s">
        <v>436</v>
      </c>
      <c r="F219" s="31">
        <v>2</v>
      </c>
      <c r="G219" s="32" t="s">
        <v>434</v>
      </c>
      <c r="H219" s="32">
        <v>1</v>
      </c>
      <c r="I219" s="17">
        <v>3</v>
      </c>
      <c r="J219" s="32">
        <v>0.015</v>
      </c>
      <c r="K219" s="17">
        <v>20220220</v>
      </c>
      <c r="L219" s="17">
        <v>20220223</v>
      </c>
      <c r="M219" s="14"/>
      <c r="N219" s="14"/>
      <c r="O219" s="14">
        <v>1</v>
      </c>
      <c r="P219" s="14">
        <v>3</v>
      </c>
      <c r="Q219" s="14">
        <f t="shared" si="6"/>
        <v>120</v>
      </c>
      <c r="R219" s="24" t="s">
        <v>147</v>
      </c>
      <c r="S219" s="14"/>
      <c r="T219" s="14"/>
      <c r="U219" s="14"/>
      <c r="V219" s="14"/>
      <c r="W219" s="14"/>
      <c r="X219" s="14"/>
      <c r="Y219" s="14"/>
      <c r="Z219" s="14"/>
      <c r="AA219" s="14"/>
    </row>
    <row r="220" hidden="1" customHeight="1" spans="1:27">
      <c r="A220" s="13">
        <f>MATCH(B220,'2021年11月-2022年3月旅行社组织国内游客在厦住宿补助'!C$5:C$39,0)</f>
        <v>9</v>
      </c>
      <c r="B220" s="14" t="s">
        <v>46</v>
      </c>
      <c r="C220" s="15">
        <f>COUNTIF(B$6:B220,B220)</f>
        <v>30</v>
      </c>
      <c r="D220" s="15" t="str">
        <f t="shared" si="7"/>
        <v>GD39L2V77V38</v>
      </c>
      <c r="E220" s="31" t="s">
        <v>437</v>
      </c>
      <c r="F220" s="31">
        <v>2</v>
      </c>
      <c r="G220" s="32" t="s">
        <v>418</v>
      </c>
      <c r="H220" s="32">
        <v>1</v>
      </c>
      <c r="I220" s="17">
        <v>2</v>
      </c>
      <c r="J220" s="32">
        <v>0.008</v>
      </c>
      <c r="K220" s="17">
        <v>20220222</v>
      </c>
      <c r="L220" s="17">
        <v>20220224</v>
      </c>
      <c r="M220" s="14"/>
      <c r="N220" s="14"/>
      <c r="O220" s="14">
        <v>1</v>
      </c>
      <c r="P220" s="14">
        <v>2</v>
      </c>
      <c r="Q220" s="14">
        <f t="shared" si="6"/>
        <v>70</v>
      </c>
      <c r="R220" s="24" t="s">
        <v>147</v>
      </c>
      <c r="S220" s="14"/>
      <c r="T220" s="14"/>
      <c r="U220" s="14"/>
      <c r="V220" s="14"/>
      <c r="W220" s="14"/>
      <c r="X220" s="14"/>
      <c r="Y220" s="14"/>
      <c r="Z220" s="14"/>
      <c r="AA220" s="14"/>
    </row>
    <row r="221" hidden="1" customHeight="1" spans="1:27">
      <c r="A221" s="13">
        <f>MATCH(B221,'2021年11月-2022年3月旅行社组织国内游客在厦住宿补助'!C$5:C$39,0)</f>
        <v>9</v>
      </c>
      <c r="B221" s="14" t="s">
        <v>46</v>
      </c>
      <c r="C221" s="15">
        <f>COUNTIF(B$6:B221,B221)</f>
        <v>31</v>
      </c>
      <c r="D221" s="15" t="str">
        <f t="shared" si="7"/>
        <v>GD518S8M0B37</v>
      </c>
      <c r="E221" s="31" t="s">
        <v>438</v>
      </c>
      <c r="F221" s="31">
        <v>2</v>
      </c>
      <c r="G221" s="32" t="s">
        <v>418</v>
      </c>
      <c r="H221" s="32">
        <v>1</v>
      </c>
      <c r="I221" s="17">
        <v>3</v>
      </c>
      <c r="J221" s="32">
        <v>0.015</v>
      </c>
      <c r="K221" s="17">
        <v>20220222</v>
      </c>
      <c r="L221" s="17">
        <v>20220226</v>
      </c>
      <c r="M221" s="14"/>
      <c r="N221" s="14"/>
      <c r="O221" s="14">
        <v>1</v>
      </c>
      <c r="P221" s="14">
        <v>3</v>
      </c>
      <c r="Q221" s="14">
        <f t="shared" si="6"/>
        <v>120</v>
      </c>
      <c r="R221" s="24" t="s">
        <v>147</v>
      </c>
      <c r="S221" s="14"/>
      <c r="T221" s="14"/>
      <c r="U221" s="14"/>
      <c r="V221" s="14"/>
      <c r="W221" s="14"/>
      <c r="X221" s="14"/>
      <c r="Y221" s="14"/>
      <c r="Z221" s="14"/>
      <c r="AA221" s="14"/>
    </row>
    <row r="222" hidden="1" customHeight="1" spans="1:27">
      <c r="A222" s="13">
        <f>MATCH(B222,'2021年11月-2022年3月旅行社组织国内游客在厦住宿补助'!C$5:C$39,0)</f>
        <v>9</v>
      </c>
      <c r="B222" s="14" t="s">
        <v>46</v>
      </c>
      <c r="C222" s="15">
        <f>COUNTIF(B$6:B222,B222)</f>
        <v>32</v>
      </c>
      <c r="D222" s="15" t="str">
        <f t="shared" si="7"/>
        <v>GD94HAKKMK20</v>
      </c>
      <c r="E222" s="31" t="s">
        <v>439</v>
      </c>
      <c r="F222" s="31">
        <v>1</v>
      </c>
      <c r="G222" s="32" t="s">
        <v>440</v>
      </c>
      <c r="H222" s="32">
        <v>1</v>
      </c>
      <c r="I222" s="17">
        <v>3</v>
      </c>
      <c r="J222" s="32">
        <v>0.015</v>
      </c>
      <c r="K222" s="17">
        <v>20220223</v>
      </c>
      <c r="L222" s="17">
        <v>20220226</v>
      </c>
      <c r="M222" s="14"/>
      <c r="N222" s="14"/>
      <c r="O222" s="14">
        <v>1</v>
      </c>
      <c r="P222" s="14">
        <v>3</v>
      </c>
      <c r="Q222" s="14">
        <f t="shared" si="6"/>
        <v>120</v>
      </c>
      <c r="R222" s="24" t="s">
        <v>147</v>
      </c>
      <c r="S222" s="14"/>
      <c r="T222" s="14"/>
      <c r="U222" s="14"/>
      <c r="V222" s="14"/>
      <c r="W222" s="14"/>
      <c r="X222" s="14"/>
      <c r="Y222" s="14"/>
      <c r="Z222" s="14"/>
      <c r="AA222" s="14"/>
    </row>
    <row r="223" hidden="1" customHeight="1" spans="1:27">
      <c r="A223" s="13">
        <f>MATCH(B223,'2021年11月-2022年3月旅行社组织国内游客在厦住宿补助'!C$5:C$39,0)</f>
        <v>9</v>
      </c>
      <c r="B223" s="14" t="s">
        <v>46</v>
      </c>
      <c r="C223" s="15">
        <f>COUNTIF(B$6:B223,B223)</f>
        <v>33</v>
      </c>
      <c r="D223" s="15" t="str">
        <f t="shared" si="7"/>
        <v>GD58GFYQ4K48</v>
      </c>
      <c r="E223" s="31" t="s">
        <v>441</v>
      </c>
      <c r="F223" s="31">
        <v>1</v>
      </c>
      <c r="G223" s="32" t="s">
        <v>442</v>
      </c>
      <c r="H223" s="32">
        <v>1</v>
      </c>
      <c r="I223" s="17">
        <v>1</v>
      </c>
      <c r="J223" s="32">
        <v>0.003</v>
      </c>
      <c r="K223" s="17">
        <v>20220302</v>
      </c>
      <c r="L223" s="17">
        <v>20220303</v>
      </c>
      <c r="M223" s="14"/>
      <c r="N223" s="14"/>
      <c r="O223" s="14">
        <v>1</v>
      </c>
      <c r="P223" s="14">
        <v>1</v>
      </c>
      <c r="Q223" s="14">
        <f t="shared" si="6"/>
        <v>30</v>
      </c>
      <c r="R223" s="24" t="s">
        <v>147</v>
      </c>
      <c r="S223" s="14"/>
      <c r="T223" s="14"/>
      <c r="U223" s="14"/>
      <c r="V223" s="14"/>
      <c r="W223" s="14"/>
      <c r="X223" s="14"/>
      <c r="Y223" s="14"/>
      <c r="Z223" s="14"/>
      <c r="AA223" s="14"/>
    </row>
    <row r="224" hidden="1" customHeight="1" spans="1:27">
      <c r="A224" s="13">
        <f>MATCH(B224,'2021年11月-2022年3月旅行社组织国内游客在厦住宿补助'!C$5:C$39,0)</f>
        <v>9</v>
      </c>
      <c r="B224" s="14" t="s">
        <v>46</v>
      </c>
      <c r="C224" s="15">
        <f>COUNTIF(B$6:B224,B224)</f>
        <v>34</v>
      </c>
      <c r="D224" s="15" t="str">
        <f t="shared" si="7"/>
        <v>GD62FONRZ155</v>
      </c>
      <c r="E224" s="31" t="s">
        <v>443</v>
      </c>
      <c r="F224" s="31">
        <v>6</v>
      </c>
      <c r="G224" s="32" t="s">
        <v>280</v>
      </c>
      <c r="H224" s="32">
        <v>5</v>
      </c>
      <c r="I224" s="17">
        <v>3</v>
      </c>
      <c r="J224" s="32">
        <v>0.075</v>
      </c>
      <c r="K224" s="17">
        <v>20220303</v>
      </c>
      <c r="L224" s="17">
        <v>20220310</v>
      </c>
      <c r="M224" s="14"/>
      <c r="N224" s="14"/>
      <c r="O224" s="14">
        <v>5</v>
      </c>
      <c r="P224" s="14">
        <v>3</v>
      </c>
      <c r="Q224" s="14">
        <f t="shared" si="6"/>
        <v>600</v>
      </c>
      <c r="R224" s="24" t="s">
        <v>147</v>
      </c>
      <c r="S224" s="14"/>
      <c r="T224" s="14"/>
      <c r="U224" s="14"/>
      <c r="V224" s="14"/>
      <c r="W224" s="14"/>
      <c r="X224" s="14"/>
      <c r="Y224" s="14"/>
      <c r="Z224" s="14"/>
      <c r="AA224" s="14"/>
    </row>
    <row r="225" hidden="1" customHeight="1" spans="1:27">
      <c r="A225" s="13">
        <f>MATCH(B225,'2021年11月-2022年3月旅行社组织国内游客在厦住宿补助'!C$5:C$39,0)</f>
        <v>9</v>
      </c>
      <c r="B225" s="14" t="s">
        <v>46</v>
      </c>
      <c r="C225" s="15">
        <f>COUNTIF(B$6:B225,B225)</f>
        <v>35</v>
      </c>
      <c r="D225" s="15" t="str">
        <f t="shared" si="7"/>
        <v>GD747TRFXV68</v>
      </c>
      <c r="E225" s="31" t="s">
        <v>444</v>
      </c>
      <c r="F225" s="31">
        <v>2</v>
      </c>
      <c r="G225" s="32" t="s">
        <v>445</v>
      </c>
      <c r="H225" s="32">
        <v>1</v>
      </c>
      <c r="I225" s="17">
        <v>1</v>
      </c>
      <c r="J225" s="32">
        <v>0.003</v>
      </c>
      <c r="K225" s="17">
        <v>20220308</v>
      </c>
      <c r="L225" s="17">
        <v>20220309</v>
      </c>
      <c r="M225" s="14" t="s">
        <v>446</v>
      </c>
      <c r="N225" s="14"/>
      <c r="O225" s="14">
        <v>1</v>
      </c>
      <c r="P225" s="14">
        <v>1</v>
      </c>
      <c r="Q225" s="14">
        <f t="shared" si="6"/>
        <v>30</v>
      </c>
      <c r="R225" s="24" t="s">
        <v>147</v>
      </c>
      <c r="S225" s="14"/>
      <c r="T225" s="14"/>
      <c r="U225" s="14"/>
      <c r="V225" s="14"/>
      <c r="W225" s="14"/>
      <c r="X225" s="14"/>
      <c r="Y225" s="14"/>
      <c r="Z225" s="14"/>
      <c r="AA225" s="14"/>
    </row>
    <row r="226" hidden="1" customHeight="1" spans="1:27">
      <c r="A226" s="13">
        <f>MATCH(B226,'2021年11月-2022年3月旅行社组织国内游客在厦住宿补助'!C$5:C$39,0)</f>
        <v>9</v>
      </c>
      <c r="B226" s="14" t="s">
        <v>46</v>
      </c>
      <c r="C226" s="15">
        <f>COUNTIF(B$6:B226,B226)</f>
        <v>36</v>
      </c>
      <c r="D226" s="15" t="str">
        <f t="shared" si="7"/>
        <v/>
      </c>
      <c r="E226" s="31" t="s">
        <v>444</v>
      </c>
      <c r="F226" s="31">
        <v>2</v>
      </c>
      <c r="G226" s="32" t="s">
        <v>447</v>
      </c>
      <c r="H226" s="32">
        <v>1</v>
      </c>
      <c r="I226" s="17">
        <v>1</v>
      </c>
      <c r="J226" s="32">
        <v>0.003</v>
      </c>
      <c r="K226" s="17">
        <v>20220309</v>
      </c>
      <c r="L226" s="17">
        <v>20220310</v>
      </c>
      <c r="M226" s="14" t="s">
        <v>427</v>
      </c>
      <c r="N226" s="14"/>
      <c r="O226" s="14">
        <v>1</v>
      </c>
      <c r="P226" s="14">
        <v>1</v>
      </c>
      <c r="Q226" s="14">
        <f t="shared" si="6"/>
        <v>0</v>
      </c>
      <c r="R226" s="24" t="s">
        <v>155</v>
      </c>
      <c r="S226" s="14"/>
      <c r="T226" s="14"/>
      <c r="U226" s="14"/>
      <c r="V226" s="14"/>
      <c r="W226" s="14"/>
      <c r="X226" s="14"/>
      <c r="Y226" s="14"/>
      <c r="Z226" s="14"/>
      <c r="AA226" s="14"/>
    </row>
    <row r="227" hidden="1" customHeight="1" spans="1:27">
      <c r="A227" s="13">
        <f>MATCH(B227,'2021年11月-2022年3月旅行社组织国内游客在厦住宿补助'!C$5:C$39,0)</f>
        <v>9</v>
      </c>
      <c r="B227" s="14" t="s">
        <v>46</v>
      </c>
      <c r="C227" s="15">
        <f>COUNTIF(B$6:B227,B227)</f>
        <v>37</v>
      </c>
      <c r="D227" s="15" t="str">
        <f t="shared" si="7"/>
        <v/>
      </c>
      <c r="E227" s="31" t="s">
        <v>444</v>
      </c>
      <c r="F227" s="31">
        <v>2</v>
      </c>
      <c r="G227" s="32" t="s">
        <v>448</v>
      </c>
      <c r="H227" s="32">
        <v>1</v>
      </c>
      <c r="I227" s="17">
        <v>1</v>
      </c>
      <c r="J227" s="32">
        <v>0.003</v>
      </c>
      <c r="K227" s="17">
        <v>20220310</v>
      </c>
      <c r="L227" s="17">
        <v>20220311</v>
      </c>
      <c r="M227" s="14" t="s">
        <v>449</v>
      </c>
      <c r="N227" s="14"/>
      <c r="O227" s="14">
        <v>1</v>
      </c>
      <c r="P227" s="14">
        <v>1</v>
      </c>
      <c r="Q227" s="26">
        <v>40</v>
      </c>
      <c r="R227" s="24" t="s">
        <v>147</v>
      </c>
      <c r="S227" s="14"/>
      <c r="T227" s="14"/>
      <c r="U227" s="14"/>
      <c r="V227" s="14"/>
      <c r="W227" s="14"/>
      <c r="X227" s="14"/>
      <c r="Y227" s="14"/>
      <c r="Z227" s="14"/>
      <c r="AA227" s="14"/>
    </row>
    <row r="228" hidden="1" customHeight="1" spans="1:27">
      <c r="A228" s="13">
        <f>MATCH(B228,'2021年11月-2022年3月旅行社组织国内游客在厦住宿补助'!C$5:C$39,0)</f>
        <v>9</v>
      </c>
      <c r="B228" s="14" t="s">
        <v>46</v>
      </c>
      <c r="C228" s="15">
        <f>COUNTIF(B$6:B228,B228)</f>
        <v>38</v>
      </c>
      <c r="D228" s="15" t="str">
        <f t="shared" si="7"/>
        <v>GD57ASYDRQ08</v>
      </c>
      <c r="E228" s="31" t="s">
        <v>450</v>
      </c>
      <c r="F228" s="31">
        <v>2</v>
      </c>
      <c r="G228" s="32" t="s">
        <v>451</v>
      </c>
      <c r="H228" s="32">
        <v>1</v>
      </c>
      <c r="I228" s="17">
        <v>3</v>
      </c>
      <c r="J228" s="32">
        <v>0.015</v>
      </c>
      <c r="K228" s="17">
        <v>20220311</v>
      </c>
      <c r="L228" s="17">
        <v>20220314</v>
      </c>
      <c r="M228" s="14"/>
      <c r="N228" s="14"/>
      <c r="O228" s="14">
        <v>1</v>
      </c>
      <c r="P228" s="14">
        <v>3</v>
      </c>
      <c r="Q228" s="14">
        <f t="shared" si="6"/>
        <v>120</v>
      </c>
      <c r="R228" s="24" t="s">
        <v>147</v>
      </c>
      <c r="S228" s="14"/>
      <c r="T228" s="14"/>
      <c r="U228" s="14"/>
      <c r="V228" s="14"/>
      <c r="W228" s="14"/>
      <c r="X228" s="14"/>
      <c r="Y228" s="14"/>
      <c r="Z228" s="14"/>
      <c r="AA228" s="14"/>
    </row>
    <row r="229" hidden="1" customHeight="1" spans="1:27">
      <c r="A229" s="13">
        <f>MATCH(B229,'2021年11月-2022年3月旅行社组织国内游客在厦住宿补助'!C$5:C$39,0)</f>
        <v>29</v>
      </c>
      <c r="B229" s="14" t="s">
        <v>50</v>
      </c>
      <c r="C229" s="15">
        <f>COUNTIF(B$6:B229,B229)</f>
        <v>1</v>
      </c>
      <c r="D229" s="15" t="str">
        <f t="shared" si="7"/>
        <v>GD11V4A39206</v>
      </c>
      <c r="E229" s="31" t="s">
        <v>452</v>
      </c>
      <c r="F229" s="31">
        <v>40</v>
      </c>
      <c r="G229" s="32" t="s">
        <v>453</v>
      </c>
      <c r="H229" s="32">
        <v>40</v>
      </c>
      <c r="I229" s="32">
        <v>3</v>
      </c>
      <c r="J229" s="32">
        <v>0.48</v>
      </c>
      <c r="K229" s="17">
        <v>20211210</v>
      </c>
      <c r="L229" s="17">
        <v>20211218</v>
      </c>
      <c r="M229" s="24" t="s">
        <v>454</v>
      </c>
      <c r="N229" s="14"/>
      <c r="O229" s="14">
        <v>40</v>
      </c>
      <c r="P229" s="14">
        <v>3</v>
      </c>
      <c r="Q229" s="14">
        <f t="shared" si="6"/>
        <v>0</v>
      </c>
      <c r="R229" s="24" t="s">
        <v>155</v>
      </c>
      <c r="S229" s="14"/>
      <c r="T229" s="14"/>
      <c r="U229" s="14"/>
      <c r="V229" s="14"/>
      <c r="W229" s="14"/>
      <c r="X229" s="14"/>
      <c r="Y229" s="14"/>
      <c r="Z229" s="14"/>
      <c r="AA229" s="14"/>
    </row>
    <row r="230" hidden="1" customHeight="1" spans="1:27">
      <c r="A230" s="13">
        <f>MATCH(B230,'2021年11月-2022年3月旅行社组织国内游客在厦住宿补助'!C$5:C$39,0)</f>
        <v>8</v>
      </c>
      <c r="B230" s="14" t="s">
        <v>54</v>
      </c>
      <c r="C230" s="15">
        <f>COUNTIF(B$6:B230,B230)</f>
        <v>1</v>
      </c>
      <c r="D230" s="15" t="str">
        <f t="shared" si="7"/>
        <v>GN44G9PACX87</v>
      </c>
      <c r="E230" s="31" t="s">
        <v>455</v>
      </c>
      <c r="F230" s="31">
        <v>57</v>
      </c>
      <c r="G230" s="32" t="s">
        <v>456</v>
      </c>
      <c r="H230" s="32">
        <v>56</v>
      </c>
      <c r="I230" s="32">
        <v>3</v>
      </c>
      <c r="J230" s="32">
        <v>0.672</v>
      </c>
      <c r="K230" s="17">
        <v>20211102</v>
      </c>
      <c r="L230" s="17">
        <v>20211106</v>
      </c>
      <c r="M230" s="21"/>
      <c r="N230" s="21"/>
      <c r="O230" s="21">
        <v>56</v>
      </c>
      <c r="P230" s="14">
        <v>3</v>
      </c>
      <c r="Q230" s="14">
        <f>52*120+4*70</f>
        <v>6520</v>
      </c>
      <c r="R230" s="24" t="s">
        <v>147</v>
      </c>
      <c r="S230" s="14"/>
      <c r="T230" s="14"/>
      <c r="U230" s="14"/>
      <c r="V230" s="14"/>
      <c r="W230" s="14"/>
      <c r="X230" s="14"/>
      <c r="Y230" s="14"/>
      <c r="Z230" s="14"/>
      <c r="AA230" s="14"/>
    </row>
    <row r="231" hidden="1" customHeight="1" spans="1:27">
      <c r="A231" s="13">
        <f>MATCH(B231,'2021年11月-2022年3月旅行社组织国内游客在厦住宿补助'!C$5:C$39,0)</f>
        <v>8</v>
      </c>
      <c r="B231" s="14" t="s">
        <v>54</v>
      </c>
      <c r="C231" s="15">
        <f>COUNTIF(B$6:B231,B231)</f>
        <v>2</v>
      </c>
      <c r="D231" s="15" t="str">
        <f t="shared" si="7"/>
        <v>GD79W57K5816</v>
      </c>
      <c r="E231" s="31" t="s">
        <v>457</v>
      </c>
      <c r="F231" s="31">
        <v>37</v>
      </c>
      <c r="G231" s="32" t="s">
        <v>458</v>
      </c>
      <c r="H231" s="32">
        <v>20</v>
      </c>
      <c r="I231" s="32">
        <v>2</v>
      </c>
      <c r="J231" s="32">
        <v>0.14</v>
      </c>
      <c r="K231" s="17"/>
      <c r="L231" s="17"/>
      <c r="M231" s="14"/>
      <c r="N231" s="14"/>
      <c r="O231" s="14">
        <v>20</v>
      </c>
      <c r="P231" s="14">
        <v>2</v>
      </c>
      <c r="Q231" s="14">
        <f t="shared" si="6"/>
        <v>1400</v>
      </c>
      <c r="R231" s="24" t="s">
        <v>147</v>
      </c>
      <c r="S231" s="14"/>
      <c r="T231" s="14"/>
      <c r="U231" s="14"/>
      <c r="V231" s="14"/>
      <c r="W231" s="14"/>
      <c r="X231" s="14"/>
      <c r="Y231" s="14"/>
      <c r="Z231" s="14"/>
      <c r="AA231" s="14"/>
    </row>
    <row r="232" hidden="1" customHeight="1" spans="1:27">
      <c r="A232" s="13">
        <f>MATCH(B232,'2021年11月-2022年3月旅行社组织国内游客在厦住宿补助'!C$5:C$39,0)</f>
        <v>8</v>
      </c>
      <c r="B232" s="14" t="s">
        <v>54</v>
      </c>
      <c r="C232" s="15">
        <f>COUNTIF(B$6:B232,B232)</f>
        <v>3</v>
      </c>
      <c r="D232" s="15" t="str">
        <f t="shared" si="7"/>
        <v>GD18U0BJ9I10</v>
      </c>
      <c r="E232" s="31" t="s">
        <v>459</v>
      </c>
      <c r="F232" s="31">
        <v>9</v>
      </c>
      <c r="G232" s="32" t="s">
        <v>460</v>
      </c>
      <c r="H232" s="32">
        <v>8</v>
      </c>
      <c r="I232" s="32">
        <v>2</v>
      </c>
      <c r="J232" s="32">
        <v>0.028</v>
      </c>
      <c r="K232" s="17">
        <v>20211203</v>
      </c>
      <c r="L232" s="17">
        <v>20211205</v>
      </c>
      <c r="M232" s="14"/>
      <c r="N232" s="14"/>
      <c r="O232" s="14">
        <v>4</v>
      </c>
      <c r="P232" s="14">
        <v>2</v>
      </c>
      <c r="Q232" s="14">
        <f t="shared" si="6"/>
        <v>280</v>
      </c>
      <c r="R232" s="34" t="s">
        <v>147</v>
      </c>
      <c r="S232" s="14"/>
      <c r="T232" s="14"/>
      <c r="U232" s="14"/>
      <c r="V232" s="14"/>
      <c r="W232" s="14"/>
      <c r="X232" s="14"/>
      <c r="Y232" s="14"/>
      <c r="Z232" s="14"/>
      <c r="AA232" s="14"/>
    </row>
    <row r="233" hidden="1" customHeight="1" spans="1:27">
      <c r="A233" s="13">
        <f>MATCH(B233,'2021年11月-2022年3月旅行社组织国内游客在厦住宿补助'!C$5:C$39,0)</f>
        <v>8</v>
      </c>
      <c r="B233" s="14" t="s">
        <v>54</v>
      </c>
      <c r="C233" s="15">
        <f>COUNTIF(B$6:B233,B233)</f>
        <v>4</v>
      </c>
      <c r="D233" s="15" t="str">
        <f t="shared" si="7"/>
        <v>GD10ES2YM307</v>
      </c>
      <c r="E233" s="31" t="s">
        <v>461</v>
      </c>
      <c r="F233" s="31">
        <v>54</v>
      </c>
      <c r="G233" s="32" t="s">
        <v>462</v>
      </c>
      <c r="H233" s="32">
        <v>25</v>
      </c>
      <c r="I233" s="32">
        <v>1</v>
      </c>
      <c r="J233" s="32">
        <v>0.075</v>
      </c>
      <c r="K233" s="17">
        <v>20220121</v>
      </c>
      <c r="L233" s="17">
        <v>20220122</v>
      </c>
      <c r="M233" s="14"/>
      <c r="N233" s="14"/>
      <c r="O233" s="14">
        <v>25</v>
      </c>
      <c r="P233" s="14">
        <v>1</v>
      </c>
      <c r="Q233" s="14">
        <f t="shared" si="6"/>
        <v>750</v>
      </c>
      <c r="R233" s="24" t="s">
        <v>147</v>
      </c>
      <c r="S233" s="14"/>
      <c r="T233" s="14"/>
      <c r="U233" s="14"/>
      <c r="V233" s="14"/>
      <c r="W233" s="14"/>
      <c r="X233" s="14"/>
      <c r="Y233" s="14"/>
      <c r="Z233" s="14"/>
      <c r="AA233" s="14"/>
    </row>
    <row r="234" hidden="1" customHeight="1" spans="1:27">
      <c r="A234" s="13">
        <f>MATCH(B234,'2021年11月-2022年3月旅行社组织国内游客在厦住宿补助'!C$5:C$39,0)</f>
        <v>8</v>
      </c>
      <c r="B234" s="14" t="s">
        <v>54</v>
      </c>
      <c r="C234" s="15">
        <f>COUNTIF(B$6:B234,B234)</f>
        <v>5</v>
      </c>
      <c r="D234" s="15" t="str">
        <f t="shared" si="7"/>
        <v>GD533GEWOG75</v>
      </c>
      <c r="E234" s="31" t="s">
        <v>463</v>
      </c>
      <c r="F234" s="31">
        <v>28</v>
      </c>
      <c r="G234" s="32" t="s">
        <v>464</v>
      </c>
      <c r="H234" s="32">
        <v>14</v>
      </c>
      <c r="I234" s="32">
        <v>1</v>
      </c>
      <c r="J234" s="32">
        <v>0.042</v>
      </c>
      <c r="K234" s="17">
        <v>20220213</v>
      </c>
      <c r="L234" s="17">
        <v>20220214</v>
      </c>
      <c r="M234" s="14"/>
      <c r="N234" s="14"/>
      <c r="O234" s="14">
        <v>14</v>
      </c>
      <c r="P234" s="14">
        <v>1</v>
      </c>
      <c r="Q234" s="14">
        <f t="shared" si="6"/>
        <v>420</v>
      </c>
      <c r="R234" s="24" t="s">
        <v>147</v>
      </c>
      <c r="S234" s="14"/>
      <c r="T234" s="14"/>
      <c r="U234" s="14"/>
      <c r="V234" s="14"/>
      <c r="W234" s="14"/>
      <c r="X234" s="14"/>
      <c r="Y234" s="14"/>
      <c r="Z234" s="14"/>
      <c r="AA234" s="14"/>
    </row>
    <row r="235" hidden="1" customHeight="1" spans="1:27">
      <c r="A235" s="13">
        <f>MATCH(B235,'2021年11月-2022年3月旅行社组织国内游客在厦住宿补助'!C$5:C$39,0)</f>
        <v>8</v>
      </c>
      <c r="B235" s="14" t="s">
        <v>54</v>
      </c>
      <c r="C235" s="15">
        <f>COUNTIF(B$6:B235,B235)</f>
        <v>6</v>
      </c>
      <c r="D235" s="15" t="str">
        <f t="shared" si="7"/>
        <v>GD773J12YH13</v>
      </c>
      <c r="E235" s="31" t="s">
        <v>465</v>
      </c>
      <c r="F235" s="31">
        <v>4</v>
      </c>
      <c r="G235" s="32" t="s">
        <v>466</v>
      </c>
      <c r="H235" s="32">
        <v>2</v>
      </c>
      <c r="I235" s="32">
        <v>7</v>
      </c>
      <c r="J235" s="32">
        <v>0.024</v>
      </c>
      <c r="K235" s="17">
        <v>20220223</v>
      </c>
      <c r="L235" s="17">
        <v>20220227</v>
      </c>
      <c r="M235" s="14"/>
      <c r="N235" s="14"/>
      <c r="O235" s="14">
        <v>2</v>
      </c>
      <c r="P235" s="14">
        <v>7</v>
      </c>
      <c r="Q235" s="14">
        <f t="shared" si="6"/>
        <v>240</v>
      </c>
      <c r="R235" s="24" t="s">
        <v>147</v>
      </c>
      <c r="S235" s="14"/>
      <c r="T235" s="14"/>
      <c r="U235" s="14"/>
      <c r="V235" s="14"/>
      <c r="W235" s="14"/>
      <c r="X235" s="14"/>
      <c r="Y235" s="14"/>
      <c r="Z235" s="14"/>
      <c r="AA235" s="14"/>
    </row>
    <row r="236" hidden="1" customHeight="1" spans="1:27">
      <c r="A236" s="13">
        <f>MATCH(B236,'2021年11月-2022年3月旅行社组织国内游客在厦住宿补助'!C$5:C$39,0)</f>
        <v>8</v>
      </c>
      <c r="B236" s="14" t="s">
        <v>54</v>
      </c>
      <c r="C236" s="15">
        <f>COUNTIF(B$6:B236,B236)</f>
        <v>7</v>
      </c>
      <c r="D236" s="15" t="str">
        <f t="shared" si="7"/>
        <v>GD0433CEUT86</v>
      </c>
      <c r="E236" s="31" t="s">
        <v>467</v>
      </c>
      <c r="F236" s="31">
        <v>6</v>
      </c>
      <c r="G236" s="32" t="s">
        <v>466</v>
      </c>
      <c r="H236" s="32">
        <v>3</v>
      </c>
      <c r="I236" s="32">
        <v>3</v>
      </c>
      <c r="J236" s="32">
        <v>0.036</v>
      </c>
      <c r="K236" s="17">
        <v>20220228</v>
      </c>
      <c r="L236" s="17">
        <v>20220304</v>
      </c>
      <c r="M236" s="14"/>
      <c r="N236" s="14"/>
      <c r="O236" s="14">
        <v>3</v>
      </c>
      <c r="P236" s="14">
        <v>3</v>
      </c>
      <c r="Q236" s="14">
        <f t="shared" si="6"/>
        <v>360</v>
      </c>
      <c r="R236" s="24" t="s">
        <v>147</v>
      </c>
      <c r="S236" s="14"/>
      <c r="T236" s="14"/>
      <c r="U236" s="14"/>
      <c r="V236" s="14"/>
      <c r="W236" s="14"/>
      <c r="X236" s="14"/>
      <c r="Y236" s="14"/>
      <c r="Z236" s="14"/>
      <c r="AA236" s="14"/>
    </row>
    <row r="237" hidden="1" customHeight="1" spans="1:27">
      <c r="A237" s="13">
        <f>MATCH(B237,'2021年11月-2022年3月旅行社组织国内游客在厦住宿补助'!C$5:C$39,0)</f>
        <v>8</v>
      </c>
      <c r="B237" s="14" t="s">
        <v>54</v>
      </c>
      <c r="C237" s="15">
        <f>COUNTIF(B$6:B237,B237)</f>
        <v>8</v>
      </c>
      <c r="D237" s="15" t="str">
        <f t="shared" si="7"/>
        <v>GD212KYWEA44</v>
      </c>
      <c r="E237" s="31" t="s">
        <v>468</v>
      </c>
      <c r="F237" s="31">
        <v>2</v>
      </c>
      <c r="G237" s="32" t="s">
        <v>466</v>
      </c>
      <c r="H237" s="32">
        <v>1</v>
      </c>
      <c r="I237" s="32">
        <v>3</v>
      </c>
      <c r="J237" s="32">
        <v>0.012</v>
      </c>
      <c r="K237" s="17">
        <v>20220308</v>
      </c>
      <c r="L237" s="17">
        <v>20220312</v>
      </c>
      <c r="M237" s="14"/>
      <c r="N237" s="14"/>
      <c r="O237" s="14">
        <v>1</v>
      </c>
      <c r="P237" s="14">
        <v>3</v>
      </c>
      <c r="Q237" s="14">
        <f t="shared" si="6"/>
        <v>120</v>
      </c>
      <c r="R237" s="24" t="s">
        <v>147</v>
      </c>
      <c r="S237" s="14"/>
      <c r="T237" s="14"/>
      <c r="U237" s="14"/>
      <c r="V237" s="14"/>
      <c r="W237" s="14"/>
      <c r="X237" s="14"/>
      <c r="Y237" s="14"/>
      <c r="Z237" s="14"/>
      <c r="AA237" s="14"/>
    </row>
    <row r="238" hidden="1" customHeight="1" spans="1:27">
      <c r="A238" s="13">
        <f>MATCH(B238,'2021年11月-2022年3月旅行社组织国内游客在厦住宿补助'!C$5:C$39,0)</f>
        <v>3</v>
      </c>
      <c r="B238" s="14" t="s">
        <v>52</v>
      </c>
      <c r="C238" s="15">
        <f>COUNTIF(B$6:B238,B238)</f>
        <v>1</v>
      </c>
      <c r="D238" s="15" t="str">
        <f t="shared" si="7"/>
        <v>GD34JMNTZF87</v>
      </c>
      <c r="E238" s="31" t="s">
        <v>469</v>
      </c>
      <c r="F238" s="16">
        <v>5</v>
      </c>
      <c r="G238" s="32" t="s">
        <v>470</v>
      </c>
      <c r="H238" s="32">
        <v>3</v>
      </c>
      <c r="I238" s="32">
        <v>8</v>
      </c>
      <c r="J238" s="32">
        <v>0.023</v>
      </c>
      <c r="K238" s="40"/>
      <c r="L238" s="40"/>
      <c r="M238" s="14" t="s">
        <v>471</v>
      </c>
      <c r="N238" s="14"/>
      <c r="O238" s="14">
        <v>3</v>
      </c>
      <c r="P238" s="14">
        <v>8</v>
      </c>
      <c r="Q238" s="14">
        <f t="shared" si="6"/>
        <v>0</v>
      </c>
      <c r="R238" s="24" t="s">
        <v>155</v>
      </c>
      <c r="S238" s="14">
        <f>J238*10000-Q238</f>
        <v>230</v>
      </c>
      <c r="T238" s="14"/>
      <c r="U238" s="14"/>
      <c r="V238" s="14"/>
      <c r="W238" s="14"/>
      <c r="X238" s="14"/>
      <c r="Y238" s="14"/>
      <c r="Z238" s="14"/>
      <c r="AA238" s="14"/>
    </row>
    <row r="239" hidden="1" customHeight="1" spans="1:27">
      <c r="A239" s="13">
        <f>MATCH(B239,'2021年11月-2022年3月旅行社组织国内游客在厦住宿补助'!C$5:C$39,0)</f>
        <v>3</v>
      </c>
      <c r="B239" s="14" t="s">
        <v>52</v>
      </c>
      <c r="C239" s="15">
        <f>COUNTIF(B$6:B239,B239)</f>
        <v>2</v>
      </c>
      <c r="D239" s="15" t="str">
        <f t="shared" si="7"/>
        <v>GD46Z8PNCM35</v>
      </c>
      <c r="E239" s="31" t="s">
        <v>472</v>
      </c>
      <c r="F239" s="16">
        <v>12</v>
      </c>
      <c r="G239" s="32" t="s">
        <v>473</v>
      </c>
      <c r="H239" s="32">
        <v>6</v>
      </c>
      <c r="I239" s="32">
        <v>18</v>
      </c>
      <c r="J239" s="32">
        <v>0.054</v>
      </c>
      <c r="K239" s="40"/>
      <c r="L239" s="40"/>
      <c r="M239" s="14" t="s">
        <v>471</v>
      </c>
      <c r="N239" s="14"/>
      <c r="O239" s="14">
        <v>6</v>
      </c>
      <c r="P239" s="14">
        <v>18</v>
      </c>
      <c r="Q239" s="14">
        <f t="shared" si="6"/>
        <v>0</v>
      </c>
      <c r="R239" s="24" t="s">
        <v>155</v>
      </c>
      <c r="S239" s="14">
        <f t="shared" ref="S239:S302" si="8">J239*10000-Q239</f>
        <v>540</v>
      </c>
      <c r="T239" s="14"/>
      <c r="U239" s="14"/>
      <c r="V239" s="14"/>
      <c r="W239" s="14"/>
      <c r="X239" s="14"/>
      <c r="Y239" s="14"/>
      <c r="Z239" s="14"/>
      <c r="AA239" s="14"/>
    </row>
    <row r="240" hidden="1" customHeight="1" spans="1:27">
      <c r="A240" s="13">
        <f>MATCH(B240,'2021年11月-2022年3月旅行社组织国内游客在厦住宿补助'!C$5:C$39,0)</f>
        <v>3</v>
      </c>
      <c r="B240" s="14" t="s">
        <v>52</v>
      </c>
      <c r="C240" s="15">
        <f>COUNTIF(B$6:B240,B240)</f>
        <v>3</v>
      </c>
      <c r="D240" s="15" t="str">
        <f t="shared" si="7"/>
        <v>GD395BFIJS92</v>
      </c>
      <c r="E240" s="31" t="s">
        <v>474</v>
      </c>
      <c r="F240" s="16">
        <v>5</v>
      </c>
      <c r="G240" s="32" t="s">
        <v>475</v>
      </c>
      <c r="H240" s="32">
        <v>3</v>
      </c>
      <c r="I240" s="32">
        <v>8</v>
      </c>
      <c r="J240" s="32">
        <v>0.023</v>
      </c>
      <c r="K240" s="41"/>
      <c r="L240" s="41"/>
      <c r="M240" s="14" t="s">
        <v>471</v>
      </c>
      <c r="N240" s="14"/>
      <c r="O240" s="14">
        <v>3</v>
      </c>
      <c r="P240" s="14">
        <v>8</v>
      </c>
      <c r="Q240" s="14">
        <f t="shared" si="6"/>
        <v>0</v>
      </c>
      <c r="R240" s="24" t="s">
        <v>155</v>
      </c>
      <c r="S240" s="14">
        <f t="shared" si="8"/>
        <v>230</v>
      </c>
      <c r="T240" s="14"/>
      <c r="U240" s="14"/>
      <c r="V240" s="14"/>
      <c r="W240" s="14"/>
      <c r="X240" s="14"/>
      <c r="Y240" s="14"/>
      <c r="Z240" s="14"/>
      <c r="AA240" s="14"/>
    </row>
    <row r="241" hidden="1" customHeight="1" spans="1:27">
      <c r="A241" s="13">
        <f>MATCH(B241,'2021年11月-2022年3月旅行社组织国内游客在厦住宿补助'!C$5:C$39,0)</f>
        <v>3</v>
      </c>
      <c r="B241" s="14" t="s">
        <v>52</v>
      </c>
      <c r="C241" s="15">
        <f>COUNTIF(B$6:B241,B241)</f>
        <v>4</v>
      </c>
      <c r="D241" s="15" t="str">
        <f t="shared" si="7"/>
        <v>GD07HPM8ZW50</v>
      </c>
      <c r="E241" s="31" t="s">
        <v>476</v>
      </c>
      <c r="F241" s="16">
        <v>2</v>
      </c>
      <c r="G241" s="32" t="s">
        <v>477</v>
      </c>
      <c r="H241" s="32">
        <v>1</v>
      </c>
      <c r="I241" s="32">
        <v>3</v>
      </c>
      <c r="J241" s="32">
        <v>0.012</v>
      </c>
      <c r="K241" s="17">
        <v>20211102</v>
      </c>
      <c r="L241" s="17">
        <v>20211105</v>
      </c>
      <c r="M241" s="14"/>
      <c r="N241" s="14"/>
      <c r="O241" s="14">
        <v>1</v>
      </c>
      <c r="P241" s="14">
        <v>3</v>
      </c>
      <c r="Q241" s="14">
        <f t="shared" si="6"/>
        <v>120</v>
      </c>
      <c r="R241" s="24" t="s">
        <v>147</v>
      </c>
      <c r="S241" s="14">
        <f t="shared" si="8"/>
        <v>0</v>
      </c>
      <c r="T241" s="14"/>
      <c r="U241" s="14"/>
      <c r="V241" s="14"/>
      <c r="W241" s="14"/>
      <c r="X241" s="14"/>
      <c r="Y241" s="14"/>
      <c r="Z241" s="14"/>
      <c r="AA241" s="14"/>
    </row>
    <row r="242" hidden="1" customHeight="1" spans="1:27">
      <c r="A242" s="13">
        <f>MATCH(B242,'2021年11月-2022年3月旅行社组织国内游客在厦住宿补助'!C$5:C$39,0)</f>
        <v>3</v>
      </c>
      <c r="B242" s="14" t="s">
        <v>52</v>
      </c>
      <c r="C242" s="15">
        <f>COUNTIF(B$6:B242,B242)</f>
        <v>5</v>
      </c>
      <c r="D242" s="15" t="str">
        <f t="shared" si="7"/>
        <v>GD81TWX49528</v>
      </c>
      <c r="E242" s="31" t="s">
        <v>478</v>
      </c>
      <c r="F242" s="16">
        <v>2</v>
      </c>
      <c r="G242" s="32" t="s">
        <v>479</v>
      </c>
      <c r="H242" s="32">
        <v>1</v>
      </c>
      <c r="I242" s="32">
        <v>3</v>
      </c>
      <c r="J242" s="32">
        <v>0.012</v>
      </c>
      <c r="K242" s="17">
        <v>20211102</v>
      </c>
      <c r="L242" s="17">
        <v>20211107</v>
      </c>
      <c r="M242" s="14"/>
      <c r="N242" s="14"/>
      <c r="O242" s="14">
        <v>1</v>
      </c>
      <c r="P242" s="14">
        <v>3</v>
      </c>
      <c r="Q242" s="14">
        <f t="shared" si="6"/>
        <v>120</v>
      </c>
      <c r="R242" s="24" t="s">
        <v>147</v>
      </c>
      <c r="S242" s="14">
        <f t="shared" si="8"/>
        <v>0</v>
      </c>
      <c r="T242" s="14"/>
      <c r="U242" s="14"/>
      <c r="V242" s="14"/>
      <c r="W242" s="14"/>
      <c r="X242" s="14"/>
      <c r="Y242" s="14"/>
      <c r="Z242" s="14"/>
      <c r="AA242" s="14"/>
    </row>
    <row r="243" hidden="1" customHeight="1" spans="1:27">
      <c r="A243" s="13">
        <f>MATCH(B243,'2021年11月-2022年3月旅行社组织国内游客在厦住宿补助'!C$5:C$39,0)</f>
        <v>3</v>
      </c>
      <c r="B243" s="14" t="s">
        <v>52</v>
      </c>
      <c r="C243" s="15">
        <f>COUNTIF(B$6:B243,B243)</f>
        <v>6</v>
      </c>
      <c r="D243" s="15" t="str">
        <f t="shared" si="7"/>
        <v>GD9363MPIJ32</v>
      </c>
      <c r="E243" s="31" t="s">
        <v>480</v>
      </c>
      <c r="F243" s="16">
        <v>4</v>
      </c>
      <c r="G243" s="38" t="s">
        <v>481</v>
      </c>
      <c r="H243" s="32">
        <v>2</v>
      </c>
      <c r="I243" s="32">
        <v>3</v>
      </c>
      <c r="J243" s="32">
        <v>0.024</v>
      </c>
      <c r="K243" s="17">
        <v>20211101</v>
      </c>
      <c r="L243" s="17">
        <v>20211105</v>
      </c>
      <c r="M243" s="14"/>
      <c r="N243" s="14"/>
      <c r="O243" s="14">
        <v>2</v>
      </c>
      <c r="P243" s="14">
        <v>3</v>
      </c>
      <c r="Q243" s="14">
        <f t="shared" si="6"/>
        <v>240</v>
      </c>
      <c r="R243" s="24" t="s">
        <v>147</v>
      </c>
      <c r="S243" s="14">
        <f t="shared" si="8"/>
        <v>0</v>
      </c>
      <c r="T243" s="14"/>
      <c r="U243" s="14"/>
      <c r="V243" s="14"/>
      <c r="W243" s="14"/>
      <c r="X243" s="14"/>
      <c r="Y243" s="14"/>
      <c r="Z243" s="14"/>
      <c r="AA243" s="14"/>
    </row>
    <row r="244" hidden="1" customHeight="1" spans="1:27">
      <c r="A244" s="13">
        <f>MATCH(B244,'2021年11月-2022年3月旅行社组织国内游客在厦住宿补助'!C$5:C$39,0)</f>
        <v>3</v>
      </c>
      <c r="B244" s="14" t="s">
        <v>52</v>
      </c>
      <c r="C244" s="15">
        <f>COUNTIF(B$6:B244,B244)</f>
        <v>7</v>
      </c>
      <c r="D244" s="15" t="str">
        <f t="shared" si="7"/>
        <v>GD09ALR5J688</v>
      </c>
      <c r="E244" s="31" t="s">
        <v>482</v>
      </c>
      <c r="F244" s="16">
        <v>4</v>
      </c>
      <c r="G244" s="32" t="s">
        <v>483</v>
      </c>
      <c r="H244" s="32">
        <v>2</v>
      </c>
      <c r="I244" s="32">
        <v>3</v>
      </c>
      <c r="J244" s="32">
        <v>0.024</v>
      </c>
      <c r="K244" s="17">
        <v>20211102</v>
      </c>
      <c r="L244" s="17">
        <v>20211106</v>
      </c>
      <c r="M244" s="14"/>
      <c r="N244" s="14"/>
      <c r="O244" s="14">
        <v>2</v>
      </c>
      <c r="P244" s="14">
        <v>3</v>
      </c>
      <c r="Q244" s="14">
        <f t="shared" si="6"/>
        <v>240</v>
      </c>
      <c r="R244" s="24" t="s">
        <v>147</v>
      </c>
      <c r="S244" s="14">
        <f t="shared" si="8"/>
        <v>0</v>
      </c>
      <c r="T244" s="14"/>
      <c r="U244" s="14"/>
      <c r="V244" s="14"/>
      <c r="W244" s="14"/>
      <c r="X244" s="14"/>
      <c r="Y244" s="14"/>
      <c r="Z244" s="14"/>
      <c r="AA244" s="14"/>
    </row>
    <row r="245" hidden="1" customHeight="1" spans="1:27">
      <c r="A245" s="13">
        <f>MATCH(B245,'2021年11月-2022年3月旅行社组织国内游客在厦住宿补助'!C$5:C$39,0)</f>
        <v>3</v>
      </c>
      <c r="B245" s="14" t="s">
        <v>52</v>
      </c>
      <c r="C245" s="15">
        <f>COUNTIF(B$6:B245,B245)</f>
        <v>8</v>
      </c>
      <c r="D245" s="15" t="str">
        <f t="shared" si="7"/>
        <v>GD450W5XAW28</v>
      </c>
      <c r="E245" s="31" t="s">
        <v>484</v>
      </c>
      <c r="F245" s="16">
        <v>1</v>
      </c>
      <c r="G245" s="32" t="s">
        <v>241</v>
      </c>
      <c r="H245" s="32">
        <v>1</v>
      </c>
      <c r="I245" s="32">
        <v>3</v>
      </c>
      <c r="J245" s="32">
        <v>0.012</v>
      </c>
      <c r="K245" s="17">
        <v>20211104</v>
      </c>
      <c r="L245" s="17">
        <v>20211107</v>
      </c>
      <c r="M245" s="14"/>
      <c r="N245" s="14"/>
      <c r="O245" s="14">
        <v>1</v>
      </c>
      <c r="P245" s="14">
        <v>3</v>
      </c>
      <c r="Q245" s="14">
        <f t="shared" si="6"/>
        <v>120</v>
      </c>
      <c r="R245" s="24" t="s">
        <v>147</v>
      </c>
      <c r="S245" s="14">
        <f t="shared" si="8"/>
        <v>0</v>
      </c>
      <c r="T245" s="14"/>
      <c r="U245" s="14"/>
      <c r="V245" s="14"/>
      <c r="W245" s="14"/>
      <c r="X245" s="14"/>
      <c r="Y245" s="14"/>
      <c r="Z245" s="14"/>
      <c r="AA245" s="14"/>
    </row>
    <row r="246" hidden="1" customHeight="1" spans="1:27">
      <c r="A246" s="13">
        <f>MATCH(B246,'2021年11月-2022年3月旅行社组织国内游客在厦住宿补助'!C$5:C$39,0)</f>
        <v>3</v>
      </c>
      <c r="B246" s="14" t="s">
        <v>52</v>
      </c>
      <c r="C246" s="15">
        <f>COUNTIF(B$6:B246,B246)</f>
        <v>9</v>
      </c>
      <c r="D246" s="15" t="str">
        <f t="shared" si="7"/>
        <v>GD581HLIQK12</v>
      </c>
      <c r="E246" s="31" t="s">
        <v>485</v>
      </c>
      <c r="F246" s="16">
        <v>2</v>
      </c>
      <c r="G246" s="32" t="s">
        <v>486</v>
      </c>
      <c r="H246" s="32">
        <v>1</v>
      </c>
      <c r="I246" s="32">
        <v>2</v>
      </c>
      <c r="J246" s="32">
        <v>0.007</v>
      </c>
      <c r="K246" s="17">
        <v>20211105</v>
      </c>
      <c r="L246" s="17">
        <v>20211107</v>
      </c>
      <c r="M246" s="14"/>
      <c r="N246" s="14"/>
      <c r="O246" s="14">
        <v>1</v>
      </c>
      <c r="P246" s="14">
        <v>2</v>
      </c>
      <c r="Q246" s="14">
        <f t="shared" si="6"/>
        <v>70</v>
      </c>
      <c r="R246" s="24" t="s">
        <v>147</v>
      </c>
      <c r="S246" s="14">
        <f t="shared" si="8"/>
        <v>0</v>
      </c>
      <c r="T246" s="14"/>
      <c r="U246" s="14"/>
      <c r="V246" s="14"/>
      <c r="W246" s="14"/>
      <c r="X246" s="14"/>
      <c r="Y246" s="14"/>
      <c r="Z246" s="14"/>
      <c r="AA246" s="14"/>
    </row>
    <row r="247" hidden="1" customHeight="1" spans="1:27">
      <c r="A247" s="13">
        <f>MATCH(B247,'2021年11月-2022年3月旅行社组织国内游客在厦住宿补助'!C$5:C$39,0)</f>
        <v>3</v>
      </c>
      <c r="B247" s="14" t="s">
        <v>52</v>
      </c>
      <c r="C247" s="15">
        <f>COUNTIF(B$6:B247,B247)</f>
        <v>10</v>
      </c>
      <c r="D247" s="15" t="str">
        <f t="shared" si="7"/>
        <v>GD43SRD0GP45</v>
      </c>
      <c r="E247" s="31" t="s">
        <v>487</v>
      </c>
      <c r="F247" s="16">
        <v>4</v>
      </c>
      <c r="G247" s="38" t="s">
        <v>488</v>
      </c>
      <c r="H247" s="32">
        <v>2</v>
      </c>
      <c r="I247" s="32">
        <v>4</v>
      </c>
      <c r="J247" s="32">
        <v>0.015</v>
      </c>
      <c r="K247" s="17">
        <v>20211105</v>
      </c>
      <c r="L247" s="17">
        <v>20211109</v>
      </c>
      <c r="M247" s="14"/>
      <c r="N247" s="14"/>
      <c r="O247" s="14">
        <v>2</v>
      </c>
      <c r="P247" s="14">
        <v>3</v>
      </c>
      <c r="Q247" s="14">
        <v>150</v>
      </c>
      <c r="R247" s="24" t="s">
        <v>147</v>
      </c>
      <c r="S247" s="14">
        <f t="shared" si="8"/>
        <v>0</v>
      </c>
      <c r="T247" s="14"/>
      <c r="U247" s="14"/>
      <c r="V247" s="14"/>
      <c r="W247" s="14"/>
      <c r="X247" s="14"/>
      <c r="Y247" s="14"/>
      <c r="Z247" s="14"/>
      <c r="AA247" s="14"/>
    </row>
    <row r="248" hidden="1" customHeight="1" spans="1:27">
      <c r="A248" s="13">
        <f>MATCH(B248,'2021年11月-2022年3月旅行社组织国内游客在厦住宿补助'!C$5:C$39,0)</f>
        <v>3</v>
      </c>
      <c r="B248" s="14" t="s">
        <v>52</v>
      </c>
      <c r="C248" s="15">
        <f>COUNTIF(B$6:B248,B248)</f>
        <v>11</v>
      </c>
      <c r="D248" s="15" t="str">
        <f t="shared" si="7"/>
        <v>GD41DB2LGF50</v>
      </c>
      <c r="E248" s="31" t="s">
        <v>489</v>
      </c>
      <c r="F248" s="16">
        <v>2</v>
      </c>
      <c r="G248" s="32" t="s">
        <v>490</v>
      </c>
      <c r="H248" s="32">
        <v>1</v>
      </c>
      <c r="I248" s="32">
        <v>1</v>
      </c>
      <c r="J248" s="32">
        <v>0.003</v>
      </c>
      <c r="K248" s="17">
        <v>20211112</v>
      </c>
      <c r="L248" s="17">
        <v>20211116</v>
      </c>
      <c r="M248" s="14"/>
      <c r="N248" s="14"/>
      <c r="O248" s="14">
        <v>1</v>
      </c>
      <c r="P248" s="14">
        <v>1</v>
      </c>
      <c r="Q248" s="14">
        <f t="shared" si="6"/>
        <v>30</v>
      </c>
      <c r="R248" s="24" t="s">
        <v>147</v>
      </c>
      <c r="S248" s="14">
        <f t="shared" si="8"/>
        <v>0</v>
      </c>
      <c r="T248" s="14"/>
      <c r="U248" s="14"/>
      <c r="V248" s="14"/>
      <c r="W248" s="14"/>
      <c r="X248" s="14"/>
      <c r="Y248" s="14"/>
      <c r="Z248" s="14"/>
      <c r="AA248" s="14"/>
    </row>
    <row r="249" hidden="1" customHeight="1" spans="1:27">
      <c r="A249" s="13">
        <f>MATCH(B249,'2021年11月-2022年3月旅行社组织国内游客在厦住宿补助'!C$5:C$39,0)</f>
        <v>3</v>
      </c>
      <c r="B249" s="14" t="s">
        <v>52</v>
      </c>
      <c r="C249" s="15">
        <f>COUNTIF(B$6:B249,B249)</f>
        <v>12</v>
      </c>
      <c r="D249" s="15" t="str">
        <f t="shared" si="7"/>
        <v>GD173IDL1B05</v>
      </c>
      <c r="E249" s="31" t="s">
        <v>491</v>
      </c>
      <c r="F249" s="16">
        <v>1</v>
      </c>
      <c r="G249" s="32" t="s">
        <v>490</v>
      </c>
      <c r="H249" s="32">
        <v>1</v>
      </c>
      <c r="I249" s="32">
        <v>3</v>
      </c>
      <c r="J249" s="32">
        <v>0.012</v>
      </c>
      <c r="K249" s="17"/>
      <c r="L249" s="17"/>
      <c r="M249" s="14"/>
      <c r="N249" s="14"/>
      <c r="O249" s="14">
        <v>1</v>
      </c>
      <c r="P249" s="14">
        <v>3</v>
      </c>
      <c r="Q249" s="14">
        <f t="shared" si="6"/>
        <v>120</v>
      </c>
      <c r="R249" s="24" t="s">
        <v>147</v>
      </c>
      <c r="S249" s="14">
        <f t="shared" si="8"/>
        <v>0</v>
      </c>
      <c r="T249" s="14"/>
      <c r="U249" s="14"/>
      <c r="V249" s="14"/>
      <c r="W249" s="14"/>
      <c r="X249" s="14"/>
      <c r="Y249" s="14"/>
      <c r="Z249" s="14"/>
      <c r="AA249" s="14"/>
    </row>
    <row r="250" hidden="1" customHeight="1" spans="1:27">
      <c r="A250" s="13">
        <f>MATCH(B250,'2021年11月-2022年3月旅行社组织国内游客在厦住宿补助'!C$5:C$39,0)</f>
        <v>3</v>
      </c>
      <c r="B250" s="14" t="s">
        <v>52</v>
      </c>
      <c r="C250" s="15">
        <f>COUNTIF(B$6:B250,B250)</f>
        <v>13</v>
      </c>
      <c r="D250" s="15" t="str">
        <f t="shared" si="7"/>
        <v>GD186NIR2006</v>
      </c>
      <c r="E250" s="31" t="s">
        <v>492</v>
      </c>
      <c r="F250" s="16">
        <v>6</v>
      </c>
      <c r="G250" s="32" t="s">
        <v>493</v>
      </c>
      <c r="H250" s="32">
        <v>3</v>
      </c>
      <c r="I250" s="32">
        <v>3</v>
      </c>
      <c r="J250" s="32">
        <v>0.036</v>
      </c>
      <c r="K250" s="17">
        <v>20211112</v>
      </c>
      <c r="L250" s="17">
        <v>20211115</v>
      </c>
      <c r="M250" s="14"/>
      <c r="N250" s="14"/>
      <c r="O250" s="14">
        <v>3</v>
      </c>
      <c r="P250" s="14">
        <v>3</v>
      </c>
      <c r="Q250" s="14">
        <f t="shared" si="6"/>
        <v>360</v>
      </c>
      <c r="R250" s="24" t="s">
        <v>147</v>
      </c>
      <c r="S250" s="14">
        <f t="shared" si="8"/>
        <v>0</v>
      </c>
      <c r="T250" s="14"/>
      <c r="U250" s="14"/>
      <c r="V250" s="14"/>
      <c r="W250" s="14"/>
      <c r="X250" s="14"/>
      <c r="Y250" s="14"/>
      <c r="Z250" s="14"/>
      <c r="AA250" s="14"/>
    </row>
    <row r="251" hidden="1" customHeight="1" spans="1:27">
      <c r="A251" s="13">
        <f>MATCH(B251,'2021年11月-2022年3月旅行社组织国内游客在厦住宿补助'!C$5:C$39,0)</f>
        <v>3</v>
      </c>
      <c r="B251" s="14" t="s">
        <v>52</v>
      </c>
      <c r="C251" s="15">
        <f>COUNTIF(B$6:B251,B251)</f>
        <v>14</v>
      </c>
      <c r="D251" s="15" t="str">
        <f t="shared" si="7"/>
        <v>GD39R9Q95J12</v>
      </c>
      <c r="E251" s="31" t="s">
        <v>494</v>
      </c>
      <c r="F251" s="16">
        <v>1</v>
      </c>
      <c r="G251" s="32" t="s">
        <v>486</v>
      </c>
      <c r="H251" s="32">
        <v>1</v>
      </c>
      <c r="I251" s="32">
        <v>2</v>
      </c>
      <c r="J251" s="32">
        <v>0.007</v>
      </c>
      <c r="K251" s="17">
        <v>20211113</v>
      </c>
      <c r="L251" s="17">
        <v>20211115</v>
      </c>
      <c r="M251" s="14"/>
      <c r="N251" s="14"/>
      <c r="O251" s="14">
        <v>1</v>
      </c>
      <c r="P251" s="14">
        <v>2</v>
      </c>
      <c r="Q251" s="14">
        <f t="shared" si="6"/>
        <v>70</v>
      </c>
      <c r="R251" s="24" t="s">
        <v>147</v>
      </c>
      <c r="S251" s="14">
        <f t="shared" si="8"/>
        <v>0</v>
      </c>
      <c r="T251" s="14"/>
      <c r="U251" s="14"/>
      <c r="V251" s="14"/>
      <c r="W251" s="14"/>
      <c r="X251" s="14"/>
      <c r="Y251" s="14"/>
      <c r="Z251" s="14"/>
      <c r="AA251" s="14"/>
    </row>
    <row r="252" hidden="1" customHeight="1" spans="1:27">
      <c r="A252" s="13">
        <f>MATCH(B252,'2021年11月-2022年3月旅行社组织国内游客在厦住宿补助'!C$5:C$39,0)</f>
        <v>3</v>
      </c>
      <c r="B252" s="14" t="s">
        <v>52</v>
      </c>
      <c r="C252" s="15">
        <f>COUNTIF(B$6:B252,B252)</f>
        <v>15</v>
      </c>
      <c r="D252" s="15" t="str">
        <f t="shared" si="7"/>
        <v>GD09TWR89B78</v>
      </c>
      <c r="E252" s="31" t="s">
        <v>495</v>
      </c>
      <c r="F252" s="16">
        <v>10</v>
      </c>
      <c r="G252" s="32" t="s">
        <v>496</v>
      </c>
      <c r="H252" s="32">
        <v>5</v>
      </c>
      <c r="I252" s="32">
        <v>3</v>
      </c>
      <c r="J252" s="32">
        <v>0.06</v>
      </c>
      <c r="K252" s="17">
        <v>20211116</v>
      </c>
      <c r="L252" s="17">
        <v>20211120</v>
      </c>
      <c r="M252" s="14"/>
      <c r="N252" s="14"/>
      <c r="O252" s="14">
        <v>5</v>
      </c>
      <c r="P252" s="14">
        <v>3</v>
      </c>
      <c r="Q252" s="14">
        <f t="shared" si="6"/>
        <v>600</v>
      </c>
      <c r="R252" s="24" t="s">
        <v>147</v>
      </c>
      <c r="S252" s="14">
        <f t="shared" si="8"/>
        <v>0</v>
      </c>
      <c r="T252" s="14"/>
      <c r="U252" s="14"/>
      <c r="V252" s="14"/>
      <c r="W252" s="14"/>
      <c r="X252" s="14"/>
      <c r="Y252" s="14"/>
      <c r="Z252" s="14"/>
      <c r="AA252" s="14"/>
    </row>
    <row r="253" hidden="1" customHeight="1" spans="1:27">
      <c r="A253" s="13">
        <f>MATCH(B253,'2021年11月-2022年3月旅行社组织国内游客在厦住宿补助'!C$5:C$39,0)</f>
        <v>3</v>
      </c>
      <c r="B253" s="14" t="s">
        <v>52</v>
      </c>
      <c r="C253" s="15">
        <f>COUNTIF(B$6:B253,B253)</f>
        <v>16</v>
      </c>
      <c r="D253" s="15" t="str">
        <f t="shared" si="7"/>
        <v>GD55FV13HB33</v>
      </c>
      <c r="E253" s="31" t="s">
        <v>497</v>
      </c>
      <c r="F253" s="16">
        <v>9</v>
      </c>
      <c r="G253" s="38" t="s">
        <v>498</v>
      </c>
      <c r="H253" s="32">
        <v>4</v>
      </c>
      <c r="I253" s="32">
        <v>11</v>
      </c>
      <c r="J253" s="32">
        <v>0.038</v>
      </c>
      <c r="K253" s="17">
        <v>20211124</v>
      </c>
      <c r="L253" s="17">
        <v>20211128</v>
      </c>
      <c r="M253" s="14"/>
      <c r="N253" s="14"/>
      <c r="O253" s="14">
        <v>4</v>
      </c>
      <c r="P253" s="14">
        <v>3</v>
      </c>
      <c r="Q253" s="21">
        <v>380</v>
      </c>
      <c r="R253" s="24" t="s">
        <v>147</v>
      </c>
      <c r="S253" s="14">
        <f t="shared" si="8"/>
        <v>0</v>
      </c>
      <c r="T253" s="14"/>
      <c r="U253" s="14"/>
      <c r="V253" s="14"/>
      <c r="W253" s="14"/>
      <c r="X253" s="14"/>
      <c r="Y253" s="14"/>
      <c r="Z253" s="14"/>
      <c r="AA253" s="14"/>
    </row>
    <row r="254" hidden="1" customHeight="1" spans="1:27">
      <c r="A254" s="13">
        <f>MATCH(B254,'2021年11月-2022年3月旅行社组织国内游客在厦住宿补助'!C$5:C$39,0)</f>
        <v>3</v>
      </c>
      <c r="B254" s="14" t="s">
        <v>52</v>
      </c>
      <c r="C254" s="15">
        <f>COUNTIF(B$6:B254,B254)</f>
        <v>17</v>
      </c>
      <c r="D254" s="15" t="str">
        <f t="shared" si="7"/>
        <v>GD715N7ONL62</v>
      </c>
      <c r="E254" s="31" t="s">
        <v>499</v>
      </c>
      <c r="F254" s="16">
        <v>2</v>
      </c>
      <c r="G254" s="32" t="s">
        <v>477</v>
      </c>
      <c r="H254" s="32">
        <v>1</v>
      </c>
      <c r="I254" s="32">
        <v>2</v>
      </c>
      <c r="J254" s="32">
        <v>0.007</v>
      </c>
      <c r="K254" s="17">
        <v>20211126</v>
      </c>
      <c r="L254" s="17">
        <v>20211128</v>
      </c>
      <c r="M254" s="14"/>
      <c r="N254" s="14"/>
      <c r="O254" s="14">
        <v>1</v>
      </c>
      <c r="P254" s="14">
        <v>2</v>
      </c>
      <c r="Q254" s="14">
        <f t="shared" si="6"/>
        <v>70</v>
      </c>
      <c r="R254" s="24" t="s">
        <v>147</v>
      </c>
      <c r="S254" s="14">
        <f t="shared" si="8"/>
        <v>0</v>
      </c>
      <c r="T254" s="14"/>
      <c r="U254" s="14"/>
      <c r="V254" s="14"/>
      <c r="W254" s="14"/>
      <c r="X254" s="14"/>
      <c r="Y254" s="14"/>
      <c r="Z254" s="14"/>
      <c r="AA254" s="14"/>
    </row>
    <row r="255" hidden="1" customHeight="1" spans="1:27">
      <c r="A255" s="13">
        <f>MATCH(B255,'2021年11月-2022年3月旅行社组织国内游客在厦住宿补助'!C$5:C$39,0)</f>
        <v>3</v>
      </c>
      <c r="B255" s="14" t="s">
        <v>52</v>
      </c>
      <c r="C255" s="15">
        <f>COUNTIF(B$6:B255,B255)</f>
        <v>18</v>
      </c>
      <c r="D255" s="15" t="str">
        <f t="shared" si="7"/>
        <v>GD69T6U6U293</v>
      </c>
      <c r="E255" s="31" t="s">
        <v>500</v>
      </c>
      <c r="F255" s="16">
        <v>2</v>
      </c>
      <c r="G255" s="38" t="s">
        <v>501</v>
      </c>
      <c r="H255" s="32">
        <v>1</v>
      </c>
      <c r="I255" s="32">
        <v>3</v>
      </c>
      <c r="J255" s="32">
        <v>0.012</v>
      </c>
      <c r="K255" s="17">
        <v>20211210</v>
      </c>
      <c r="L255" s="17">
        <v>20211214</v>
      </c>
      <c r="M255" s="14"/>
      <c r="N255" s="14"/>
      <c r="O255" s="14">
        <v>1</v>
      </c>
      <c r="P255" s="14">
        <v>3</v>
      </c>
      <c r="Q255" s="14">
        <f t="shared" si="6"/>
        <v>120</v>
      </c>
      <c r="R255" s="24" t="s">
        <v>147</v>
      </c>
      <c r="S255" s="14">
        <f t="shared" si="8"/>
        <v>0</v>
      </c>
      <c r="T255" s="14"/>
      <c r="U255" s="14"/>
      <c r="V255" s="14"/>
      <c r="W255" s="14"/>
      <c r="X255" s="14"/>
      <c r="Y255" s="14"/>
      <c r="Z255" s="14"/>
      <c r="AA255" s="14"/>
    </row>
    <row r="256" hidden="1" customHeight="1" spans="1:27">
      <c r="A256" s="13">
        <f>MATCH(B256,'2021年11月-2022年3月旅行社组织国内游客在厦住宿补助'!C$5:C$39,0)</f>
        <v>3</v>
      </c>
      <c r="B256" s="14" t="s">
        <v>52</v>
      </c>
      <c r="C256" s="15">
        <f>COUNTIF(B$6:B256,B256)</f>
        <v>19</v>
      </c>
      <c r="D256" s="15" t="str">
        <f t="shared" si="7"/>
        <v>GD68SIGJZN02</v>
      </c>
      <c r="E256" s="31" t="s">
        <v>502</v>
      </c>
      <c r="F256" s="16">
        <v>7</v>
      </c>
      <c r="G256" s="38" t="s">
        <v>503</v>
      </c>
      <c r="H256" s="32">
        <v>4</v>
      </c>
      <c r="I256" s="32">
        <v>12</v>
      </c>
      <c r="J256" s="32">
        <v>0.048</v>
      </c>
      <c r="K256" s="17">
        <v>20211213</v>
      </c>
      <c r="L256" s="17">
        <v>20211218</v>
      </c>
      <c r="M256" s="14"/>
      <c r="N256" s="14"/>
      <c r="O256" s="14">
        <v>4</v>
      </c>
      <c r="P256" s="14">
        <v>12</v>
      </c>
      <c r="Q256" s="14">
        <f t="shared" si="6"/>
        <v>480</v>
      </c>
      <c r="R256" s="24" t="s">
        <v>147</v>
      </c>
      <c r="S256" s="14">
        <f t="shared" si="8"/>
        <v>0</v>
      </c>
      <c r="T256" s="14"/>
      <c r="U256" s="14"/>
      <c r="V256" s="14"/>
      <c r="W256" s="14"/>
      <c r="X256" s="14"/>
      <c r="Y256" s="14"/>
      <c r="Z256" s="14"/>
      <c r="AA256" s="14"/>
    </row>
    <row r="257" hidden="1" customHeight="1" spans="1:27">
      <c r="A257" s="13">
        <f>MATCH(B257,'2021年11月-2022年3月旅行社组织国内游客在厦住宿补助'!C$5:C$39,0)</f>
        <v>3</v>
      </c>
      <c r="B257" s="14" t="s">
        <v>52</v>
      </c>
      <c r="C257" s="15">
        <f>COUNTIF(B$6:B257,B257)</f>
        <v>20</v>
      </c>
      <c r="D257" s="15" t="str">
        <f t="shared" si="7"/>
        <v>GD68E8CKVF98</v>
      </c>
      <c r="E257" s="31" t="s">
        <v>504</v>
      </c>
      <c r="F257" s="16">
        <v>12</v>
      </c>
      <c r="G257" s="32" t="s">
        <v>505</v>
      </c>
      <c r="H257" s="32">
        <v>8</v>
      </c>
      <c r="I257" s="32">
        <v>24</v>
      </c>
      <c r="J257" s="32">
        <v>0.096</v>
      </c>
      <c r="K257" s="17">
        <v>20211217</v>
      </c>
      <c r="L257" s="17">
        <v>20211222</v>
      </c>
      <c r="M257" s="14"/>
      <c r="N257" s="14"/>
      <c r="O257" s="14">
        <v>8</v>
      </c>
      <c r="P257" s="14">
        <v>4</v>
      </c>
      <c r="Q257" s="14">
        <f t="shared" si="6"/>
        <v>960</v>
      </c>
      <c r="R257" s="24" t="s">
        <v>147</v>
      </c>
      <c r="S257" s="14">
        <f t="shared" si="8"/>
        <v>0</v>
      </c>
      <c r="T257" s="14"/>
      <c r="U257" s="14"/>
      <c r="V257" s="14"/>
      <c r="W257" s="14"/>
      <c r="X257" s="14"/>
      <c r="Y257" s="14"/>
      <c r="Z257" s="14"/>
      <c r="AA257" s="14"/>
    </row>
    <row r="258" hidden="1" customHeight="1" spans="1:27">
      <c r="A258" s="13">
        <f>MATCH(B258,'2021年11月-2022年3月旅行社组织国内游客在厦住宿补助'!C$5:C$39,0)</f>
        <v>3</v>
      </c>
      <c r="B258" s="14" t="s">
        <v>52</v>
      </c>
      <c r="C258" s="15">
        <f>COUNTIF(B$6:B258,B258)</f>
        <v>21</v>
      </c>
      <c r="D258" s="15" t="str">
        <f t="shared" si="7"/>
        <v>GD038P3AQG47</v>
      </c>
      <c r="E258" s="31" t="s">
        <v>506</v>
      </c>
      <c r="F258" s="16">
        <v>15</v>
      </c>
      <c r="G258" s="32" t="s">
        <v>486</v>
      </c>
      <c r="H258" s="32">
        <v>8</v>
      </c>
      <c r="I258" s="32">
        <v>24</v>
      </c>
      <c r="J258" s="32">
        <v>0.096</v>
      </c>
      <c r="K258" s="17">
        <v>20211222</v>
      </c>
      <c r="L258" s="17">
        <v>20211226</v>
      </c>
      <c r="M258" s="14"/>
      <c r="N258" s="14"/>
      <c r="O258" s="14">
        <v>8</v>
      </c>
      <c r="P258" s="14">
        <v>24</v>
      </c>
      <c r="Q258" s="14">
        <f t="shared" si="6"/>
        <v>960</v>
      </c>
      <c r="R258" s="24" t="s">
        <v>147</v>
      </c>
      <c r="S258" s="14">
        <f t="shared" si="8"/>
        <v>0</v>
      </c>
      <c r="T258" s="14"/>
      <c r="U258" s="14"/>
      <c r="V258" s="14"/>
      <c r="W258" s="14"/>
      <c r="X258" s="14"/>
      <c r="Y258" s="14"/>
      <c r="Z258" s="14"/>
      <c r="AA258" s="14"/>
    </row>
    <row r="259" hidden="1" customHeight="1" spans="1:27">
      <c r="A259" s="13">
        <f>MATCH(B259,'2021年11月-2022年3月旅行社组织国内游客在厦住宿补助'!C$5:C$39,0)</f>
        <v>3</v>
      </c>
      <c r="B259" s="14" t="s">
        <v>52</v>
      </c>
      <c r="C259" s="15">
        <f>COUNTIF(B$6:B259,B259)</f>
        <v>22</v>
      </c>
      <c r="D259" s="15" t="str">
        <f t="shared" si="7"/>
        <v>GD78N6FXKO03</v>
      </c>
      <c r="E259" s="31" t="s">
        <v>507</v>
      </c>
      <c r="F259" s="16">
        <v>9</v>
      </c>
      <c r="G259" s="32" t="s">
        <v>490</v>
      </c>
      <c r="H259" s="32">
        <v>2</v>
      </c>
      <c r="I259" s="32">
        <v>4</v>
      </c>
      <c r="J259" s="32">
        <v>0.015</v>
      </c>
      <c r="K259" s="17">
        <v>20211231</v>
      </c>
      <c r="L259" s="17">
        <v>20220103</v>
      </c>
      <c r="M259" s="14"/>
      <c r="N259" s="14"/>
      <c r="O259" s="14">
        <v>2</v>
      </c>
      <c r="P259" s="14">
        <v>3</v>
      </c>
      <c r="Q259" s="14">
        <v>150</v>
      </c>
      <c r="R259" s="24" t="s">
        <v>147</v>
      </c>
      <c r="S259" s="14">
        <f t="shared" si="8"/>
        <v>0</v>
      </c>
      <c r="T259" s="14"/>
      <c r="U259" s="14"/>
      <c r="V259" s="14"/>
      <c r="W259" s="14"/>
      <c r="X259" s="14"/>
      <c r="Y259" s="14"/>
      <c r="Z259" s="14"/>
      <c r="AA259" s="14"/>
    </row>
    <row r="260" hidden="1" customHeight="1" spans="1:27">
      <c r="A260" s="13">
        <f>MATCH(B260,'2021年11月-2022年3月旅行社组织国内游客在厦住宿补助'!C$5:C$39,0)</f>
        <v>3</v>
      </c>
      <c r="B260" s="14" t="s">
        <v>52</v>
      </c>
      <c r="C260" s="15">
        <f>COUNTIF(B$6:B260,B260)</f>
        <v>23</v>
      </c>
      <c r="D260" s="15" t="str">
        <f t="shared" si="7"/>
        <v/>
      </c>
      <c r="E260" s="31" t="s">
        <v>507</v>
      </c>
      <c r="F260" s="16">
        <v>9</v>
      </c>
      <c r="G260" s="32" t="s">
        <v>490</v>
      </c>
      <c r="H260" s="32">
        <v>2</v>
      </c>
      <c r="I260" s="32">
        <v>4</v>
      </c>
      <c r="J260" s="32">
        <v>0.015</v>
      </c>
      <c r="K260" s="17"/>
      <c r="L260" s="17"/>
      <c r="M260" s="14"/>
      <c r="N260" s="14"/>
      <c r="O260" s="14">
        <v>2</v>
      </c>
      <c r="P260" s="14">
        <v>3</v>
      </c>
      <c r="Q260" s="14">
        <v>150</v>
      </c>
      <c r="R260" s="24" t="s">
        <v>147</v>
      </c>
      <c r="S260" s="14">
        <f t="shared" si="8"/>
        <v>0</v>
      </c>
      <c r="T260" s="14"/>
      <c r="U260" s="14"/>
      <c r="V260" s="14"/>
      <c r="W260" s="14"/>
      <c r="X260" s="14"/>
      <c r="Y260" s="14"/>
      <c r="Z260" s="14"/>
      <c r="AA260" s="14"/>
    </row>
    <row r="261" hidden="1" customHeight="1" spans="1:27">
      <c r="A261" s="13">
        <f>MATCH(B261,'2021年11月-2022年3月旅行社组织国内游客在厦住宿补助'!C$5:C$39,0)</f>
        <v>3</v>
      </c>
      <c r="B261" s="14" t="s">
        <v>52</v>
      </c>
      <c r="C261" s="15">
        <f>COUNTIF(B$6:B261,B261)</f>
        <v>24</v>
      </c>
      <c r="D261" s="15" t="str">
        <f t="shared" si="7"/>
        <v>GD13WVON4598</v>
      </c>
      <c r="E261" s="31" t="s">
        <v>508</v>
      </c>
      <c r="F261" s="16">
        <v>22</v>
      </c>
      <c r="G261" s="32" t="s">
        <v>267</v>
      </c>
      <c r="H261" s="32">
        <v>9</v>
      </c>
      <c r="I261" s="32">
        <v>1</v>
      </c>
      <c r="J261" s="32">
        <v>0.027</v>
      </c>
      <c r="K261" s="17">
        <v>20220101</v>
      </c>
      <c r="L261" s="17">
        <v>20220102</v>
      </c>
      <c r="M261" s="14"/>
      <c r="N261" s="14"/>
      <c r="O261" s="14">
        <v>9</v>
      </c>
      <c r="P261" s="14">
        <v>1</v>
      </c>
      <c r="Q261" s="14">
        <f t="shared" si="6"/>
        <v>270</v>
      </c>
      <c r="R261" s="24" t="s">
        <v>147</v>
      </c>
      <c r="S261" s="14">
        <f t="shared" si="8"/>
        <v>0</v>
      </c>
      <c r="T261" s="14"/>
      <c r="U261" s="14"/>
      <c r="V261" s="14"/>
      <c r="W261" s="14"/>
      <c r="X261" s="14"/>
      <c r="Y261" s="14"/>
      <c r="Z261" s="14"/>
      <c r="AA261" s="14"/>
    </row>
    <row r="262" hidden="1" customHeight="1" spans="1:27">
      <c r="A262" s="13">
        <f>MATCH(B262,'2021年11月-2022年3月旅行社组织国内游客在厦住宿补助'!C$5:C$39,0)</f>
        <v>3</v>
      </c>
      <c r="B262" s="14" t="s">
        <v>52</v>
      </c>
      <c r="C262" s="15">
        <f>COUNTIF(B$6:B262,B262)</f>
        <v>25</v>
      </c>
      <c r="D262" s="15" t="str">
        <f t="shared" si="7"/>
        <v>GD02Z1UNXG42</v>
      </c>
      <c r="E262" s="31" t="s">
        <v>509</v>
      </c>
      <c r="F262" s="16">
        <v>9</v>
      </c>
      <c r="G262" s="38" t="s">
        <v>510</v>
      </c>
      <c r="H262" s="32">
        <v>4</v>
      </c>
      <c r="I262" s="32">
        <v>5</v>
      </c>
      <c r="J262" s="32">
        <v>0.016</v>
      </c>
      <c r="K262" s="17">
        <v>20220101</v>
      </c>
      <c r="L262" s="17">
        <v>20220103</v>
      </c>
      <c r="M262" s="14"/>
      <c r="N262" s="14"/>
      <c r="O262" s="14">
        <v>4</v>
      </c>
      <c r="P262" s="14">
        <v>2</v>
      </c>
      <c r="Q262" s="14">
        <v>160</v>
      </c>
      <c r="R262" s="24" t="s">
        <v>147</v>
      </c>
      <c r="S262" s="14">
        <f t="shared" si="8"/>
        <v>0</v>
      </c>
      <c r="T262" s="14"/>
      <c r="U262" s="14"/>
      <c r="V262" s="14"/>
      <c r="W262" s="14"/>
      <c r="X262" s="14"/>
      <c r="Y262" s="14"/>
      <c r="Z262" s="14"/>
      <c r="AA262" s="14"/>
    </row>
    <row r="263" hidden="1" customHeight="1" spans="1:27">
      <c r="A263" s="13">
        <f>MATCH(B263,'2021年11月-2022年3月旅行社组织国内游客在厦住宿补助'!C$5:C$39,0)</f>
        <v>3</v>
      </c>
      <c r="B263" s="14" t="s">
        <v>52</v>
      </c>
      <c r="C263" s="15">
        <f>COUNTIF(B$6:B263,B263)</f>
        <v>26</v>
      </c>
      <c r="D263" s="15" t="str">
        <f t="shared" si="7"/>
        <v>GD07Z04IYA35</v>
      </c>
      <c r="E263" s="31" t="s">
        <v>511</v>
      </c>
      <c r="F263" s="16">
        <v>1</v>
      </c>
      <c r="G263" s="32" t="s">
        <v>512</v>
      </c>
      <c r="H263" s="32">
        <v>1</v>
      </c>
      <c r="I263" s="32">
        <v>1</v>
      </c>
      <c r="J263" s="32">
        <v>0.003</v>
      </c>
      <c r="K263" s="17">
        <v>20220102</v>
      </c>
      <c r="L263" s="17">
        <v>20220103</v>
      </c>
      <c r="M263" s="14"/>
      <c r="N263" s="14"/>
      <c r="O263" s="14">
        <v>1</v>
      </c>
      <c r="P263" s="14">
        <v>1</v>
      </c>
      <c r="Q263" s="14">
        <f t="shared" ref="Q263:Q324" si="9">IF(R263="是",IF(P263=1,O263*30,IF(P263=2,O263*70,IF(P263&gt;2,O263*120,0))),0)</f>
        <v>30</v>
      </c>
      <c r="R263" s="24" t="s">
        <v>147</v>
      </c>
      <c r="S263" s="14">
        <f t="shared" si="8"/>
        <v>0</v>
      </c>
      <c r="T263" s="14"/>
      <c r="U263" s="14"/>
      <c r="V263" s="14"/>
      <c r="W263" s="14"/>
      <c r="X263" s="14"/>
      <c r="Y263" s="14"/>
      <c r="Z263" s="14"/>
      <c r="AA263" s="14"/>
    </row>
    <row r="264" hidden="1" customHeight="1" spans="1:27">
      <c r="A264" s="13">
        <f>MATCH(B264,'2021年11月-2022年3月旅行社组织国内游客在厦住宿补助'!C$5:C$39,0)</f>
        <v>3</v>
      </c>
      <c r="B264" s="14" t="s">
        <v>52</v>
      </c>
      <c r="C264" s="15">
        <f>COUNTIF(B$6:B264,B264)</f>
        <v>27</v>
      </c>
      <c r="D264" s="15" t="str">
        <f t="shared" si="7"/>
        <v>GD96DQHSU872</v>
      </c>
      <c r="E264" s="31" t="s">
        <v>513</v>
      </c>
      <c r="F264" s="16">
        <v>2</v>
      </c>
      <c r="G264" s="32" t="s">
        <v>514</v>
      </c>
      <c r="H264" s="32">
        <v>1</v>
      </c>
      <c r="I264" s="32">
        <v>3</v>
      </c>
      <c r="J264" s="32">
        <v>0.012</v>
      </c>
      <c r="K264" s="17">
        <v>20220103</v>
      </c>
      <c r="L264" s="17">
        <v>20220106</v>
      </c>
      <c r="M264" s="14"/>
      <c r="N264" s="14"/>
      <c r="O264" s="14">
        <v>1</v>
      </c>
      <c r="P264" s="14">
        <v>3</v>
      </c>
      <c r="Q264" s="14">
        <f t="shared" si="9"/>
        <v>120</v>
      </c>
      <c r="R264" s="24" t="s">
        <v>147</v>
      </c>
      <c r="S264" s="14">
        <f t="shared" si="8"/>
        <v>0</v>
      </c>
      <c r="T264" s="14"/>
      <c r="U264" s="14"/>
      <c r="V264" s="14"/>
      <c r="W264" s="14"/>
      <c r="X264" s="14"/>
      <c r="Y264" s="14"/>
      <c r="Z264" s="14"/>
      <c r="AA264" s="14"/>
    </row>
    <row r="265" hidden="1" customHeight="1" spans="1:27">
      <c r="A265" s="13">
        <f>MATCH(B265,'2021年11月-2022年3月旅行社组织国内游客在厦住宿补助'!C$5:C$39,0)</f>
        <v>3</v>
      </c>
      <c r="B265" s="14" t="s">
        <v>52</v>
      </c>
      <c r="C265" s="15">
        <f>COUNTIF(B$6:B265,B265)</f>
        <v>28</v>
      </c>
      <c r="D265" s="15" t="str">
        <f t="shared" ref="D265:D328" si="10">IF(E265=E264,"",E265)</f>
        <v>GD21EL43DF71</v>
      </c>
      <c r="E265" s="31" t="s">
        <v>515</v>
      </c>
      <c r="F265" s="16">
        <v>3</v>
      </c>
      <c r="G265" s="32" t="s">
        <v>505</v>
      </c>
      <c r="H265" s="32">
        <v>2</v>
      </c>
      <c r="I265" s="32">
        <v>4</v>
      </c>
      <c r="J265" s="32">
        <v>0.015</v>
      </c>
      <c r="K265" s="17">
        <v>20220104</v>
      </c>
      <c r="L265" s="17">
        <v>20220108</v>
      </c>
      <c r="M265" s="14"/>
      <c r="N265" s="14"/>
      <c r="O265" s="14">
        <v>2</v>
      </c>
      <c r="P265" s="14">
        <v>4</v>
      </c>
      <c r="Q265" s="14">
        <v>150</v>
      </c>
      <c r="R265" s="24" t="s">
        <v>147</v>
      </c>
      <c r="S265" s="14">
        <f t="shared" si="8"/>
        <v>0</v>
      </c>
      <c r="T265" s="14"/>
      <c r="U265" s="14"/>
      <c r="V265" s="14"/>
      <c r="W265" s="14"/>
      <c r="X265" s="14"/>
      <c r="Y265" s="14"/>
      <c r="Z265" s="14"/>
      <c r="AA265" s="14"/>
    </row>
    <row r="266" hidden="1" customHeight="1" spans="1:27">
      <c r="A266" s="13">
        <f>MATCH(B266,'2021年11月-2022年3月旅行社组织国内游客在厦住宿补助'!C$5:C$39,0)</f>
        <v>3</v>
      </c>
      <c r="B266" s="14" t="s">
        <v>52</v>
      </c>
      <c r="C266" s="15">
        <f>COUNTIF(B$6:B266,B266)</f>
        <v>29</v>
      </c>
      <c r="D266" s="15" t="str">
        <f t="shared" si="10"/>
        <v>GD23ZAIXUQ85</v>
      </c>
      <c r="E266" s="31" t="s">
        <v>516</v>
      </c>
      <c r="F266" s="16">
        <v>2</v>
      </c>
      <c r="G266" s="32" t="s">
        <v>517</v>
      </c>
      <c r="H266" s="32">
        <v>1</v>
      </c>
      <c r="I266" s="32">
        <v>3</v>
      </c>
      <c r="J266" s="32">
        <v>0.012</v>
      </c>
      <c r="K266" s="17">
        <v>20220104</v>
      </c>
      <c r="L266" s="17">
        <v>20220108</v>
      </c>
      <c r="M266" s="14"/>
      <c r="N266" s="14"/>
      <c r="O266" s="14">
        <v>1</v>
      </c>
      <c r="P266" s="14">
        <v>3</v>
      </c>
      <c r="Q266" s="14">
        <f t="shared" si="9"/>
        <v>120</v>
      </c>
      <c r="R266" s="24" t="s">
        <v>147</v>
      </c>
      <c r="S266" s="14">
        <f t="shared" si="8"/>
        <v>0</v>
      </c>
      <c r="T266" s="14"/>
      <c r="U266" s="14"/>
      <c r="V266" s="14"/>
      <c r="W266" s="14"/>
      <c r="X266" s="14"/>
      <c r="Y266" s="14"/>
      <c r="Z266" s="14"/>
      <c r="AA266" s="14"/>
    </row>
    <row r="267" hidden="1" customHeight="1" spans="1:27">
      <c r="A267" s="13">
        <f>MATCH(B267,'2021年11月-2022年3月旅行社组织国内游客在厦住宿补助'!C$5:C$39,0)</f>
        <v>3</v>
      </c>
      <c r="B267" s="14" t="s">
        <v>52</v>
      </c>
      <c r="C267" s="15">
        <f>COUNTIF(B$6:B267,B267)</f>
        <v>30</v>
      </c>
      <c r="D267" s="15" t="str">
        <f t="shared" si="10"/>
        <v>GD38X6X6K205</v>
      </c>
      <c r="E267" s="31" t="s">
        <v>518</v>
      </c>
      <c r="F267" s="16">
        <v>9</v>
      </c>
      <c r="G267" s="38" t="s">
        <v>510</v>
      </c>
      <c r="H267" s="32">
        <v>3</v>
      </c>
      <c r="I267" s="32">
        <v>5</v>
      </c>
      <c r="J267" s="32">
        <v>0.017</v>
      </c>
      <c r="K267" s="17">
        <v>20220108</v>
      </c>
      <c r="L267" s="17">
        <v>20220110</v>
      </c>
      <c r="M267" s="14"/>
      <c r="N267" s="14"/>
      <c r="O267" s="14">
        <v>3</v>
      </c>
      <c r="P267" s="14">
        <v>5</v>
      </c>
      <c r="Q267" s="14">
        <v>170</v>
      </c>
      <c r="R267" s="24" t="s">
        <v>147</v>
      </c>
      <c r="S267" s="14">
        <f t="shared" si="8"/>
        <v>0</v>
      </c>
      <c r="T267" s="14"/>
      <c r="U267" s="14"/>
      <c r="V267" s="14"/>
      <c r="W267" s="14"/>
      <c r="X267" s="14"/>
      <c r="Y267" s="14"/>
      <c r="Z267" s="14"/>
      <c r="AA267" s="14"/>
    </row>
    <row r="268" hidden="1" customHeight="1" spans="1:27">
      <c r="A268" s="13">
        <f>MATCH(B268,'2021年11月-2022年3月旅行社组织国内游客在厦住宿补助'!C$5:C$39,0)</f>
        <v>3</v>
      </c>
      <c r="B268" s="14" t="s">
        <v>52</v>
      </c>
      <c r="C268" s="15">
        <f>COUNTIF(B$6:B268,B268)</f>
        <v>31</v>
      </c>
      <c r="D268" s="15" t="str">
        <f t="shared" si="10"/>
        <v>GD972XYY4392</v>
      </c>
      <c r="E268" s="31" t="s">
        <v>519</v>
      </c>
      <c r="F268" s="16">
        <v>4</v>
      </c>
      <c r="G268" s="38" t="s">
        <v>520</v>
      </c>
      <c r="H268" s="32">
        <v>3</v>
      </c>
      <c r="I268" s="32">
        <v>9</v>
      </c>
      <c r="J268" s="32">
        <v>0.036</v>
      </c>
      <c r="K268" s="17">
        <v>20220110</v>
      </c>
      <c r="L268" s="17">
        <v>20220114</v>
      </c>
      <c r="M268" s="14"/>
      <c r="N268" s="14"/>
      <c r="O268" s="14">
        <v>3</v>
      </c>
      <c r="P268" s="14">
        <v>9</v>
      </c>
      <c r="Q268" s="14">
        <f t="shared" si="9"/>
        <v>360</v>
      </c>
      <c r="R268" s="24" t="s">
        <v>147</v>
      </c>
      <c r="S268" s="14">
        <f t="shared" si="8"/>
        <v>0</v>
      </c>
      <c r="T268" s="14"/>
      <c r="U268" s="14"/>
      <c r="V268" s="14"/>
      <c r="W268" s="14"/>
      <c r="X268" s="14"/>
      <c r="Y268" s="14"/>
      <c r="Z268" s="14"/>
      <c r="AA268" s="14"/>
    </row>
    <row r="269" hidden="1" customHeight="1" spans="1:27">
      <c r="A269" s="13">
        <f>MATCH(B269,'2021年11月-2022年3月旅行社组织国内游客在厦住宿补助'!C$5:C$39,0)</f>
        <v>3</v>
      </c>
      <c r="B269" s="14" t="s">
        <v>52</v>
      </c>
      <c r="C269" s="15">
        <f>COUNTIF(B$6:B269,B269)</f>
        <v>32</v>
      </c>
      <c r="D269" s="15" t="str">
        <f t="shared" si="10"/>
        <v>GD94JNPFLR23</v>
      </c>
      <c r="E269" s="31" t="s">
        <v>521</v>
      </c>
      <c r="F269" s="16">
        <v>7</v>
      </c>
      <c r="G269" s="38" t="s">
        <v>522</v>
      </c>
      <c r="H269" s="32">
        <v>3</v>
      </c>
      <c r="I269" s="32">
        <v>9</v>
      </c>
      <c r="J269" s="32">
        <v>0.036</v>
      </c>
      <c r="K269" s="17">
        <v>20220112</v>
      </c>
      <c r="L269" s="17">
        <v>20220117</v>
      </c>
      <c r="M269" s="14"/>
      <c r="N269" s="14"/>
      <c r="O269" s="14">
        <v>3</v>
      </c>
      <c r="P269" s="14">
        <v>9</v>
      </c>
      <c r="Q269" s="14">
        <f t="shared" si="9"/>
        <v>360</v>
      </c>
      <c r="R269" s="24" t="s">
        <v>147</v>
      </c>
      <c r="S269" s="14">
        <f t="shared" si="8"/>
        <v>0</v>
      </c>
      <c r="T269" s="14"/>
      <c r="U269" s="14"/>
      <c r="V269" s="14"/>
      <c r="W269" s="14"/>
      <c r="X269" s="14"/>
      <c r="Y269" s="14"/>
      <c r="Z269" s="14"/>
      <c r="AA269" s="14"/>
    </row>
    <row r="270" hidden="1" customHeight="1" spans="1:27">
      <c r="A270" s="13">
        <f>MATCH(B270,'2021年11月-2022年3月旅行社组织国内游客在厦住宿补助'!C$5:C$39,0)</f>
        <v>3</v>
      </c>
      <c r="B270" s="14" t="s">
        <v>52</v>
      </c>
      <c r="C270" s="15">
        <f>COUNTIF(B$6:B270,B270)</f>
        <v>33</v>
      </c>
      <c r="D270" s="15" t="str">
        <f t="shared" si="10"/>
        <v>GD534UTFKP75</v>
      </c>
      <c r="E270" s="31" t="s">
        <v>523</v>
      </c>
      <c r="F270" s="16">
        <v>3</v>
      </c>
      <c r="G270" s="38" t="s">
        <v>510</v>
      </c>
      <c r="H270" s="32">
        <v>2</v>
      </c>
      <c r="I270" s="32">
        <v>6</v>
      </c>
      <c r="J270" s="32">
        <v>0.024</v>
      </c>
      <c r="K270" s="17">
        <v>20220114</v>
      </c>
      <c r="L270" s="17">
        <v>20220118</v>
      </c>
      <c r="M270" s="14"/>
      <c r="N270" s="14"/>
      <c r="O270" s="14">
        <v>2</v>
      </c>
      <c r="P270" s="14">
        <v>6</v>
      </c>
      <c r="Q270" s="14">
        <f t="shared" si="9"/>
        <v>240</v>
      </c>
      <c r="R270" s="24" t="s">
        <v>147</v>
      </c>
      <c r="S270" s="14">
        <f t="shared" si="8"/>
        <v>0</v>
      </c>
      <c r="T270" s="14"/>
      <c r="U270" s="14"/>
      <c r="V270" s="14"/>
      <c r="W270" s="14"/>
      <c r="X270" s="14"/>
      <c r="Y270" s="14"/>
      <c r="Z270" s="14"/>
      <c r="AA270" s="14"/>
    </row>
    <row r="271" hidden="1" customHeight="1" spans="1:27">
      <c r="A271" s="13">
        <f>MATCH(B271,'2021年11月-2022年3月旅行社组织国内游客在厦住宿补助'!C$5:C$39,0)</f>
        <v>3</v>
      </c>
      <c r="B271" s="14" t="s">
        <v>52</v>
      </c>
      <c r="C271" s="15">
        <f>COUNTIF(B$6:B271,B271)</f>
        <v>34</v>
      </c>
      <c r="D271" s="15" t="str">
        <f t="shared" si="10"/>
        <v>GD570K78HD64</v>
      </c>
      <c r="E271" s="31" t="s">
        <v>524</v>
      </c>
      <c r="F271" s="16">
        <v>5</v>
      </c>
      <c r="G271" s="38" t="s">
        <v>525</v>
      </c>
      <c r="H271" s="32">
        <v>2</v>
      </c>
      <c r="I271" s="32">
        <v>5</v>
      </c>
      <c r="J271" s="32">
        <v>0.019</v>
      </c>
      <c r="K271" s="17">
        <v>20220115</v>
      </c>
      <c r="L271" s="17">
        <v>20220119</v>
      </c>
      <c r="M271" s="14"/>
      <c r="N271" s="14"/>
      <c r="O271" s="14">
        <v>2</v>
      </c>
      <c r="P271" s="14">
        <v>5</v>
      </c>
      <c r="Q271" s="14">
        <v>190</v>
      </c>
      <c r="R271" s="24" t="s">
        <v>147</v>
      </c>
      <c r="S271" s="14">
        <f t="shared" si="8"/>
        <v>0</v>
      </c>
      <c r="T271" s="14"/>
      <c r="U271" s="14"/>
      <c r="V271" s="14"/>
      <c r="W271" s="14"/>
      <c r="X271" s="14"/>
      <c r="Y271" s="14"/>
      <c r="Z271" s="14"/>
      <c r="AA271" s="14"/>
    </row>
    <row r="272" hidden="1" customHeight="1" spans="1:27">
      <c r="A272" s="13">
        <f>MATCH(B272,'2021年11月-2022年3月旅行社组织国内游客在厦住宿补助'!C$5:C$39,0)</f>
        <v>3</v>
      </c>
      <c r="B272" s="14" t="s">
        <v>52</v>
      </c>
      <c r="C272" s="15">
        <f>COUNTIF(B$6:B272,B272)</f>
        <v>35</v>
      </c>
      <c r="D272" s="15" t="str">
        <f t="shared" si="10"/>
        <v>GD66RH3BT531</v>
      </c>
      <c r="E272" s="31" t="s">
        <v>526</v>
      </c>
      <c r="F272" s="16">
        <v>4</v>
      </c>
      <c r="G272" s="32" t="s">
        <v>505</v>
      </c>
      <c r="H272" s="32">
        <v>1</v>
      </c>
      <c r="I272" s="32">
        <v>3</v>
      </c>
      <c r="J272" s="32">
        <v>0.012</v>
      </c>
      <c r="K272" s="17">
        <v>20220118</v>
      </c>
      <c r="L272" s="17">
        <v>20220121</v>
      </c>
      <c r="M272" s="14"/>
      <c r="N272" s="14"/>
      <c r="O272" s="14">
        <v>1</v>
      </c>
      <c r="P272" s="14">
        <v>3</v>
      </c>
      <c r="Q272" s="14">
        <f t="shared" si="9"/>
        <v>120</v>
      </c>
      <c r="R272" s="24" t="s">
        <v>147</v>
      </c>
      <c r="S272" s="14">
        <f t="shared" si="8"/>
        <v>0</v>
      </c>
      <c r="T272" s="14"/>
      <c r="U272" s="14"/>
      <c r="V272" s="14"/>
      <c r="W272" s="14"/>
      <c r="X272" s="14"/>
      <c r="Y272" s="14"/>
      <c r="Z272" s="14"/>
      <c r="AA272" s="14"/>
    </row>
    <row r="273" hidden="1" customHeight="1" spans="1:27">
      <c r="A273" s="13">
        <f>MATCH(B273,'2021年11月-2022年3月旅行社组织国内游客在厦住宿补助'!C$5:C$39,0)</f>
        <v>3</v>
      </c>
      <c r="B273" s="14" t="s">
        <v>52</v>
      </c>
      <c r="C273" s="15">
        <f>COUNTIF(B$6:B273,B273)</f>
        <v>36</v>
      </c>
      <c r="D273" s="15" t="str">
        <f t="shared" si="10"/>
        <v>GD56895SA901</v>
      </c>
      <c r="E273" s="31" t="s">
        <v>527</v>
      </c>
      <c r="F273" s="16">
        <v>3</v>
      </c>
      <c r="G273" s="32" t="s">
        <v>517</v>
      </c>
      <c r="H273" s="32">
        <v>1</v>
      </c>
      <c r="I273" s="32">
        <v>3</v>
      </c>
      <c r="J273" s="32">
        <v>0.012</v>
      </c>
      <c r="K273" s="17">
        <v>20220120</v>
      </c>
      <c r="L273" s="17">
        <v>20220123</v>
      </c>
      <c r="M273" s="14"/>
      <c r="N273" s="14"/>
      <c r="O273" s="14">
        <v>1</v>
      </c>
      <c r="P273" s="14">
        <v>3</v>
      </c>
      <c r="Q273" s="14">
        <f t="shared" si="9"/>
        <v>120</v>
      </c>
      <c r="R273" s="24" t="s">
        <v>147</v>
      </c>
      <c r="S273" s="14">
        <f t="shared" si="8"/>
        <v>0</v>
      </c>
      <c r="T273" s="14"/>
      <c r="U273" s="14"/>
      <c r="V273" s="14"/>
      <c r="W273" s="14"/>
      <c r="X273" s="14"/>
      <c r="Y273" s="14"/>
      <c r="Z273" s="14"/>
      <c r="AA273" s="14"/>
    </row>
    <row r="274" hidden="1" customHeight="1" spans="1:27">
      <c r="A274" s="13">
        <f>MATCH(B274,'2021年11月-2022年3月旅行社组织国内游客在厦住宿补助'!C$5:C$39,0)</f>
        <v>3</v>
      </c>
      <c r="B274" s="14" t="s">
        <v>52</v>
      </c>
      <c r="C274" s="15">
        <f>COUNTIF(B$6:B274,B274)</f>
        <v>37</v>
      </c>
      <c r="D274" s="15" t="str">
        <f t="shared" si="10"/>
        <v>GD75KBFQXD28</v>
      </c>
      <c r="E274" s="31" t="s">
        <v>528</v>
      </c>
      <c r="F274" s="16">
        <v>4</v>
      </c>
      <c r="G274" s="32" t="s">
        <v>505</v>
      </c>
      <c r="H274" s="32">
        <v>1</v>
      </c>
      <c r="I274" s="32">
        <v>2</v>
      </c>
      <c r="J274" s="32">
        <v>0.007</v>
      </c>
      <c r="K274" s="17">
        <v>20220122</v>
      </c>
      <c r="L274" s="17">
        <v>20220124</v>
      </c>
      <c r="M274" s="14"/>
      <c r="N274" s="14"/>
      <c r="O274" s="14">
        <v>1</v>
      </c>
      <c r="P274" s="14">
        <v>2</v>
      </c>
      <c r="Q274" s="14">
        <f t="shared" si="9"/>
        <v>70</v>
      </c>
      <c r="R274" s="24" t="s">
        <v>147</v>
      </c>
      <c r="S274" s="14">
        <f t="shared" si="8"/>
        <v>0</v>
      </c>
      <c r="T274" s="14"/>
      <c r="U274" s="14"/>
      <c r="V274" s="14"/>
      <c r="W274" s="14"/>
      <c r="X274" s="14"/>
      <c r="Y274" s="14"/>
      <c r="Z274" s="14"/>
      <c r="AA274" s="14"/>
    </row>
    <row r="275" hidden="1" customHeight="1" spans="1:27">
      <c r="A275" s="13">
        <f>MATCH(B275,'2021年11月-2022年3月旅行社组织国内游客在厦住宿补助'!C$5:C$39,0)</f>
        <v>3</v>
      </c>
      <c r="B275" s="14" t="s">
        <v>52</v>
      </c>
      <c r="C275" s="15">
        <f>COUNTIF(B$6:B275,B275)</f>
        <v>38</v>
      </c>
      <c r="D275" s="15" t="str">
        <f t="shared" si="10"/>
        <v>GD89TFKVIB21</v>
      </c>
      <c r="E275" s="31" t="s">
        <v>529</v>
      </c>
      <c r="F275" s="16">
        <v>3</v>
      </c>
      <c r="G275" s="32" t="s">
        <v>505</v>
      </c>
      <c r="H275" s="32">
        <v>1</v>
      </c>
      <c r="I275" s="32">
        <v>2</v>
      </c>
      <c r="J275" s="32">
        <v>0.007</v>
      </c>
      <c r="K275" s="17">
        <v>20220123</v>
      </c>
      <c r="L275" s="17">
        <v>20220125</v>
      </c>
      <c r="M275" s="14"/>
      <c r="N275" s="14"/>
      <c r="O275" s="14">
        <v>1</v>
      </c>
      <c r="P275" s="14">
        <v>2</v>
      </c>
      <c r="Q275" s="14">
        <f t="shared" si="9"/>
        <v>70</v>
      </c>
      <c r="R275" s="24" t="s">
        <v>147</v>
      </c>
      <c r="S275" s="14">
        <f t="shared" si="8"/>
        <v>0</v>
      </c>
      <c r="T275" s="14"/>
      <c r="U275" s="14"/>
      <c r="V275" s="14"/>
      <c r="W275" s="14"/>
      <c r="X275" s="14"/>
      <c r="Y275" s="14"/>
      <c r="Z275" s="14"/>
      <c r="AA275" s="14"/>
    </row>
    <row r="276" hidden="1" customHeight="1" spans="1:27">
      <c r="A276" s="13">
        <f>MATCH(B276,'2021年11月-2022年3月旅行社组织国内游客在厦住宿补助'!C$5:C$39,0)</f>
        <v>3</v>
      </c>
      <c r="B276" s="14" t="s">
        <v>52</v>
      </c>
      <c r="C276" s="15">
        <f>COUNTIF(B$6:B276,B276)</f>
        <v>39</v>
      </c>
      <c r="D276" s="15" t="str">
        <f t="shared" si="10"/>
        <v>GD7703N33D18</v>
      </c>
      <c r="E276" s="31" t="s">
        <v>530</v>
      </c>
      <c r="F276" s="16">
        <v>5</v>
      </c>
      <c r="G276" s="32" t="s">
        <v>505</v>
      </c>
      <c r="H276" s="32">
        <v>3</v>
      </c>
      <c r="I276" s="32">
        <v>1</v>
      </c>
      <c r="J276" s="32">
        <v>0.009</v>
      </c>
      <c r="K276" s="17">
        <v>20220124</v>
      </c>
      <c r="L276" s="17">
        <v>20220125</v>
      </c>
      <c r="M276" s="14"/>
      <c r="N276" s="14"/>
      <c r="O276" s="14">
        <v>3</v>
      </c>
      <c r="P276" s="14">
        <v>1</v>
      </c>
      <c r="Q276" s="14">
        <f t="shared" si="9"/>
        <v>90</v>
      </c>
      <c r="R276" s="24" t="s">
        <v>147</v>
      </c>
      <c r="S276" s="14">
        <f t="shared" si="8"/>
        <v>0</v>
      </c>
      <c r="T276" s="14"/>
      <c r="U276" s="14"/>
      <c r="V276" s="14"/>
      <c r="W276" s="14"/>
      <c r="X276" s="14"/>
      <c r="Y276" s="14"/>
      <c r="Z276" s="14"/>
      <c r="AA276" s="14"/>
    </row>
    <row r="277" hidden="1" customHeight="1" spans="1:27">
      <c r="A277" s="13">
        <f>MATCH(B277,'2021年11月-2022年3月旅行社组织国内游客在厦住宿补助'!C$5:C$39,0)</f>
        <v>3</v>
      </c>
      <c r="B277" s="14" t="s">
        <v>52</v>
      </c>
      <c r="C277" s="15">
        <f>COUNTIF(B$6:B277,B277)</f>
        <v>40</v>
      </c>
      <c r="D277" s="15" t="str">
        <f t="shared" si="10"/>
        <v>GD53RKC2P153</v>
      </c>
      <c r="E277" s="31" t="s">
        <v>531</v>
      </c>
      <c r="F277" s="16">
        <v>3</v>
      </c>
      <c r="G277" s="38" t="s">
        <v>532</v>
      </c>
      <c r="H277" s="32">
        <v>2</v>
      </c>
      <c r="I277" s="32">
        <v>6</v>
      </c>
      <c r="J277" s="32">
        <v>0.024</v>
      </c>
      <c r="K277" s="17">
        <v>20220125</v>
      </c>
      <c r="L277" s="17">
        <v>20220129</v>
      </c>
      <c r="M277" s="14"/>
      <c r="N277" s="14"/>
      <c r="O277" s="14">
        <v>2</v>
      </c>
      <c r="P277" s="14">
        <v>6</v>
      </c>
      <c r="Q277" s="14">
        <f t="shared" si="9"/>
        <v>240</v>
      </c>
      <c r="R277" s="24" t="s">
        <v>147</v>
      </c>
      <c r="S277" s="14">
        <f t="shared" si="8"/>
        <v>0</v>
      </c>
      <c r="T277" s="14"/>
      <c r="U277" s="14"/>
      <c r="V277" s="14"/>
      <c r="W277" s="14"/>
      <c r="X277" s="14"/>
      <c r="Y277" s="14"/>
      <c r="Z277" s="14"/>
      <c r="AA277" s="14"/>
    </row>
    <row r="278" hidden="1" customHeight="1" spans="1:27">
      <c r="A278" s="13">
        <f>MATCH(B278,'2021年11月-2022年3月旅行社组织国内游客在厦住宿补助'!C$5:C$39,0)</f>
        <v>3</v>
      </c>
      <c r="B278" s="14" t="s">
        <v>52</v>
      </c>
      <c r="C278" s="15">
        <f>COUNTIF(B$6:B278,B278)</f>
        <v>41</v>
      </c>
      <c r="D278" s="15" t="str">
        <f t="shared" si="10"/>
        <v>GD147CNY7I11</v>
      </c>
      <c r="E278" s="31" t="s">
        <v>533</v>
      </c>
      <c r="F278" s="16">
        <v>2</v>
      </c>
      <c r="G278" s="32" t="s">
        <v>486</v>
      </c>
      <c r="H278" s="32">
        <v>1</v>
      </c>
      <c r="I278" s="32">
        <v>2</v>
      </c>
      <c r="J278" s="32">
        <v>0.007</v>
      </c>
      <c r="K278" s="17">
        <v>20220226</v>
      </c>
      <c r="L278" s="17">
        <v>20220228</v>
      </c>
      <c r="M278" s="14"/>
      <c r="N278" s="14"/>
      <c r="O278" s="14">
        <v>1</v>
      </c>
      <c r="P278" s="14">
        <v>2</v>
      </c>
      <c r="Q278" s="14">
        <f t="shared" si="9"/>
        <v>70</v>
      </c>
      <c r="R278" s="24" t="s">
        <v>147</v>
      </c>
      <c r="S278" s="14">
        <f t="shared" si="8"/>
        <v>0</v>
      </c>
      <c r="T278" s="14"/>
      <c r="U278" s="14"/>
      <c r="V278" s="14"/>
      <c r="W278" s="14"/>
      <c r="X278" s="14"/>
      <c r="Y278" s="14"/>
      <c r="Z278" s="14"/>
      <c r="AA278" s="14"/>
    </row>
    <row r="279" hidden="1" customHeight="1" spans="1:27">
      <c r="A279" s="13">
        <f>MATCH(B279,'2021年11月-2022年3月旅行社组织国内游客在厦住宿补助'!C$5:C$39,0)</f>
        <v>3</v>
      </c>
      <c r="B279" s="14" t="s">
        <v>52</v>
      </c>
      <c r="C279" s="15">
        <f>COUNTIF(B$6:B279,B279)</f>
        <v>42</v>
      </c>
      <c r="D279" s="15" t="str">
        <f t="shared" si="10"/>
        <v>GD56BAN70787</v>
      </c>
      <c r="E279" s="31" t="s">
        <v>534</v>
      </c>
      <c r="F279" s="16">
        <v>9</v>
      </c>
      <c r="G279" s="38" t="s">
        <v>532</v>
      </c>
      <c r="H279" s="32">
        <v>6</v>
      </c>
      <c r="I279" s="32">
        <v>18</v>
      </c>
      <c r="J279" s="32">
        <v>0.072</v>
      </c>
      <c r="K279" s="17">
        <v>20220125</v>
      </c>
      <c r="L279" s="17">
        <v>20220202</v>
      </c>
      <c r="M279" s="14"/>
      <c r="N279" s="14"/>
      <c r="O279" s="14">
        <v>6</v>
      </c>
      <c r="P279" s="14">
        <v>18</v>
      </c>
      <c r="Q279" s="14">
        <f t="shared" si="9"/>
        <v>720</v>
      </c>
      <c r="R279" s="24" t="s">
        <v>147</v>
      </c>
      <c r="S279" s="14">
        <f t="shared" si="8"/>
        <v>0</v>
      </c>
      <c r="T279" s="14"/>
      <c r="U279" s="14"/>
      <c r="V279" s="14"/>
      <c r="W279" s="14"/>
      <c r="X279" s="14"/>
      <c r="Y279" s="14"/>
      <c r="Z279" s="14"/>
      <c r="AA279" s="14"/>
    </row>
    <row r="280" hidden="1" customHeight="1" spans="1:27">
      <c r="A280" s="13">
        <f>MATCH(B280,'2021年11月-2022年3月旅行社组织国内游客在厦住宿补助'!C$5:C$39,0)</f>
        <v>3</v>
      </c>
      <c r="B280" s="14" t="s">
        <v>52</v>
      </c>
      <c r="C280" s="15">
        <f>COUNTIF(B$6:B280,B280)</f>
        <v>43</v>
      </c>
      <c r="D280" s="15" t="str">
        <f t="shared" si="10"/>
        <v>GD757ZR49041</v>
      </c>
      <c r="E280" s="31" t="s">
        <v>535</v>
      </c>
      <c r="F280" s="16">
        <v>3</v>
      </c>
      <c r="G280" s="32" t="s">
        <v>517</v>
      </c>
      <c r="H280" s="32">
        <v>1</v>
      </c>
      <c r="I280" s="32">
        <v>3</v>
      </c>
      <c r="J280" s="32">
        <v>0.012</v>
      </c>
      <c r="K280" s="17">
        <v>20220128</v>
      </c>
      <c r="L280" s="17">
        <v>20220201</v>
      </c>
      <c r="M280" s="14"/>
      <c r="N280" s="14"/>
      <c r="O280" s="14">
        <v>1</v>
      </c>
      <c r="P280" s="14">
        <v>3</v>
      </c>
      <c r="Q280" s="14">
        <f t="shared" si="9"/>
        <v>120</v>
      </c>
      <c r="R280" s="24" t="s">
        <v>147</v>
      </c>
      <c r="S280" s="14">
        <f t="shared" si="8"/>
        <v>0</v>
      </c>
      <c r="T280" s="14"/>
      <c r="U280" s="14"/>
      <c r="V280" s="14"/>
      <c r="W280" s="14"/>
      <c r="X280" s="14"/>
      <c r="Y280" s="14"/>
      <c r="Z280" s="14"/>
      <c r="AA280" s="14"/>
    </row>
    <row r="281" hidden="1" customHeight="1" spans="1:27">
      <c r="A281" s="13">
        <f>MATCH(B281,'2021年11月-2022年3月旅行社组织国内游客在厦住宿补助'!C$5:C$39,0)</f>
        <v>3</v>
      </c>
      <c r="B281" s="14" t="s">
        <v>52</v>
      </c>
      <c r="C281" s="15">
        <f>COUNTIF(B$6:B281,B281)</f>
        <v>44</v>
      </c>
      <c r="D281" s="15" t="str">
        <f t="shared" si="10"/>
        <v>GD42VXXICK92</v>
      </c>
      <c r="E281" s="31" t="s">
        <v>536</v>
      </c>
      <c r="F281" s="16">
        <v>3</v>
      </c>
      <c r="G281" s="32" t="s">
        <v>505</v>
      </c>
      <c r="H281" s="32">
        <v>3</v>
      </c>
      <c r="I281" s="32">
        <v>9</v>
      </c>
      <c r="J281" s="32">
        <v>0.036</v>
      </c>
      <c r="K281" s="17">
        <v>20220126</v>
      </c>
      <c r="L281" s="17">
        <v>20220203</v>
      </c>
      <c r="M281" s="14"/>
      <c r="N281" s="14"/>
      <c r="O281" s="14">
        <v>3</v>
      </c>
      <c r="P281" s="14">
        <v>9</v>
      </c>
      <c r="Q281" s="14">
        <f t="shared" si="9"/>
        <v>360</v>
      </c>
      <c r="R281" s="24" t="s">
        <v>147</v>
      </c>
      <c r="S281" s="14">
        <f t="shared" si="8"/>
        <v>0</v>
      </c>
      <c r="T281" s="14"/>
      <c r="U281" s="14"/>
      <c r="V281" s="14"/>
      <c r="W281" s="14"/>
      <c r="X281" s="14"/>
      <c r="Y281" s="14"/>
      <c r="Z281" s="14"/>
      <c r="AA281" s="14"/>
    </row>
    <row r="282" hidden="1" customHeight="1" spans="1:27">
      <c r="A282" s="13">
        <f>MATCH(B282,'2021年11月-2022年3月旅行社组织国内游客在厦住宿补助'!C$5:C$39,0)</f>
        <v>3</v>
      </c>
      <c r="B282" s="14" t="s">
        <v>52</v>
      </c>
      <c r="C282" s="15">
        <f>COUNTIF(B$6:B282,B282)</f>
        <v>45</v>
      </c>
      <c r="D282" s="15" t="str">
        <f t="shared" si="10"/>
        <v>GD4565FUTN46</v>
      </c>
      <c r="E282" s="31" t="s">
        <v>537</v>
      </c>
      <c r="F282" s="16">
        <v>3</v>
      </c>
      <c r="G282" s="32" t="s">
        <v>490</v>
      </c>
      <c r="H282" s="32">
        <v>1</v>
      </c>
      <c r="I282" s="32">
        <v>3</v>
      </c>
      <c r="J282" s="32">
        <v>0.012</v>
      </c>
      <c r="K282" s="17">
        <v>20220130</v>
      </c>
      <c r="L282" s="17">
        <v>20220202</v>
      </c>
      <c r="M282" s="14"/>
      <c r="N282" s="14"/>
      <c r="O282" s="14">
        <v>1</v>
      </c>
      <c r="P282" s="14">
        <v>3</v>
      </c>
      <c r="Q282" s="14">
        <f t="shared" si="9"/>
        <v>120</v>
      </c>
      <c r="R282" s="24" t="s">
        <v>147</v>
      </c>
      <c r="S282" s="14">
        <f t="shared" si="8"/>
        <v>0</v>
      </c>
      <c r="T282" s="14"/>
      <c r="U282" s="14"/>
      <c r="V282" s="14"/>
      <c r="W282" s="14"/>
      <c r="X282" s="14"/>
      <c r="Y282" s="14"/>
      <c r="Z282" s="14"/>
      <c r="AA282" s="14"/>
    </row>
    <row r="283" hidden="1" customHeight="1" spans="1:27">
      <c r="A283" s="13">
        <f>MATCH(B283,'2021年11月-2022年3月旅行社组织国内游客在厦住宿补助'!C$5:C$39,0)</f>
        <v>3</v>
      </c>
      <c r="B283" s="14" t="s">
        <v>52</v>
      </c>
      <c r="C283" s="15">
        <f>COUNTIF(B$6:B283,B283)</f>
        <v>46</v>
      </c>
      <c r="D283" s="15" t="str">
        <f t="shared" si="10"/>
        <v>GD16ETI6SG47</v>
      </c>
      <c r="E283" s="31" t="s">
        <v>538</v>
      </c>
      <c r="F283" s="16">
        <v>10</v>
      </c>
      <c r="G283" s="32" t="s">
        <v>539</v>
      </c>
      <c r="H283" s="32">
        <v>6</v>
      </c>
      <c r="I283" s="32">
        <v>18</v>
      </c>
      <c r="J283" s="32">
        <v>0.072</v>
      </c>
      <c r="K283" s="17">
        <v>20220129</v>
      </c>
      <c r="L283" s="17">
        <v>20220202</v>
      </c>
      <c r="M283" s="14" t="s">
        <v>540</v>
      </c>
      <c r="N283" s="14"/>
      <c r="O283" s="14">
        <v>6</v>
      </c>
      <c r="P283" s="14">
        <v>18</v>
      </c>
      <c r="Q283" s="26">
        <v>670</v>
      </c>
      <c r="R283" s="24" t="s">
        <v>147</v>
      </c>
      <c r="S283" s="14">
        <f t="shared" si="8"/>
        <v>50</v>
      </c>
      <c r="T283" s="14"/>
      <c r="U283" s="14"/>
      <c r="V283" s="14"/>
      <c r="W283" s="14"/>
      <c r="X283" s="14"/>
      <c r="Y283" s="14"/>
      <c r="Z283" s="14"/>
      <c r="AA283" s="14"/>
    </row>
    <row r="284" hidden="1" customHeight="1" spans="1:27">
      <c r="A284" s="13">
        <f>MATCH(B284,'2021年11月-2022年3月旅行社组织国内游客在厦住宿补助'!C$5:C$39,0)</f>
        <v>3</v>
      </c>
      <c r="B284" s="14" t="s">
        <v>52</v>
      </c>
      <c r="C284" s="15">
        <f>COUNTIF(B$6:B284,B284)</f>
        <v>47</v>
      </c>
      <c r="D284" s="15" t="str">
        <f t="shared" si="10"/>
        <v>GD32KGQL5W01</v>
      </c>
      <c r="E284" s="31" t="s">
        <v>541</v>
      </c>
      <c r="F284" s="16">
        <v>3</v>
      </c>
      <c r="G284" s="38" t="s">
        <v>542</v>
      </c>
      <c r="H284" s="32">
        <v>2</v>
      </c>
      <c r="I284" s="32">
        <v>5</v>
      </c>
      <c r="J284" s="32">
        <v>0.019</v>
      </c>
      <c r="K284" s="17">
        <v>20220131</v>
      </c>
      <c r="L284" s="17">
        <v>20220203</v>
      </c>
      <c r="M284" s="14"/>
      <c r="N284" s="14"/>
      <c r="O284" s="14">
        <v>2</v>
      </c>
      <c r="P284" s="14">
        <v>5</v>
      </c>
      <c r="Q284" s="14">
        <v>190</v>
      </c>
      <c r="R284" s="24" t="s">
        <v>147</v>
      </c>
      <c r="S284" s="14">
        <f t="shared" si="8"/>
        <v>0</v>
      </c>
      <c r="T284" s="14"/>
      <c r="U284" s="14"/>
      <c r="V284" s="14"/>
      <c r="W284" s="14"/>
      <c r="X284" s="14"/>
      <c r="Y284" s="14"/>
      <c r="Z284" s="14"/>
      <c r="AA284" s="14"/>
    </row>
    <row r="285" hidden="1" customHeight="1" spans="1:27">
      <c r="A285" s="13">
        <f>MATCH(B285,'2021年11月-2022年3月旅行社组织国内游客在厦住宿补助'!C$5:C$39,0)</f>
        <v>3</v>
      </c>
      <c r="B285" s="14" t="s">
        <v>52</v>
      </c>
      <c r="C285" s="15">
        <f>COUNTIF(B$6:B285,B285)</f>
        <v>48</v>
      </c>
      <c r="D285" s="15" t="str">
        <f t="shared" si="10"/>
        <v>GD481UCDSJ33</v>
      </c>
      <c r="E285" s="31" t="s">
        <v>543</v>
      </c>
      <c r="F285" s="16">
        <v>4</v>
      </c>
      <c r="G285" s="32" t="s">
        <v>544</v>
      </c>
      <c r="H285" s="32">
        <v>2</v>
      </c>
      <c r="I285" s="32">
        <v>5</v>
      </c>
      <c r="J285" s="32">
        <v>0.019</v>
      </c>
      <c r="K285" s="17">
        <v>20220201</v>
      </c>
      <c r="L285" s="17">
        <v>20220203</v>
      </c>
      <c r="M285" s="14"/>
      <c r="N285" s="14"/>
      <c r="O285" s="14">
        <v>2</v>
      </c>
      <c r="P285" s="14">
        <v>5</v>
      </c>
      <c r="Q285" s="14">
        <v>190</v>
      </c>
      <c r="R285" s="24" t="s">
        <v>147</v>
      </c>
      <c r="S285" s="14">
        <f t="shared" si="8"/>
        <v>0</v>
      </c>
      <c r="T285" s="14"/>
      <c r="U285" s="14"/>
      <c r="V285" s="14"/>
      <c r="W285" s="14"/>
      <c r="X285" s="14"/>
      <c r="Y285" s="14"/>
      <c r="Z285" s="14"/>
      <c r="AA285" s="14"/>
    </row>
    <row r="286" hidden="1" customHeight="1" spans="1:27">
      <c r="A286" s="13">
        <f>MATCH(B286,'2021年11月-2022年3月旅行社组织国内游客在厦住宿补助'!C$5:C$39,0)</f>
        <v>3</v>
      </c>
      <c r="B286" s="14" t="s">
        <v>52</v>
      </c>
      <c r="C286" s="15">
        <f>COUNTIF(B$6:B286,B286)</f>
        <v>49</v>
      </c>
      <c r="D286" s="15" t="str">
        <f t="shared" si="10"/>
        <v>GD43QBEVGP74</v>
      </c>
      <c r="E286" s="31" t="s">
        <v>545</v>
      </c>
      <c r="F286" s="16">
        <v>6</v>
      </c>
      <c r="G286" s="32" t="s">
        <v>546</v>
      </c>
      <c r="H286" s="32">
        <v>2</v>
      </c>
      <c r="I286" s="32">
        <v>3</v>
      </c>
      <c r="J286" s="32">
        <v>0.024</v>
      </c>
      <c r="K286" s="41"/>
      <c r="L286" s="41"/>
      <c r="M286" s="14" t="s">
        <v>547</v>
      </c>
      <c r="N286" s="14"/>
      <c r="O286" s="14">
        <v>2</v>
      </c>
      <c r="P286" s="14">
        <v>3</v>
      </c>
      <c r="Q286" s="14">
        <f t="shared" si="9"/>
        <v>0</v>
      </c>
      <c r="R286" s="24" t="s">
        <v>155</v>
      </c>
      <c r="S286" s="14">
        <f t="shared" si="8"/>
        <v>240</v>
      </c>
      <c r="T286" s="14"/>
      <c r="U286" s="14"/>
      <c r="V286" s="14"/>
      <c r="W286" s="14"/>
      <c r="X286" s="14"/>
      <c r="Y286" s="14"/>
      <c r="Z286" s="14"/>
      <c r="AA286" s="14"/>
    </row>
    <row r="287" hidden="1" customHeight="1" spans="1:27">
      <c r="A287" s="13">
        <f>MATCH(B287,'2021年11月-2022年3月旅行社组织国内游客在厦住宿补助'!C$5:C$39,0)</f>
        <v>3</v>
      </c>
      <c r="B287" s="14" t="s">
        <v>52</v>
      </c>
      <c r="C287" s="15">
        <f>COUNTIF(B$6:B287,B287)</f>
        <v>50</v>
      </c>
      <c r="D287" s="15" t="str">
        <f t="shared" si="10"/>
        <v>GD237MBDVF20</v>
      </c>
      <c r="E287" s="31" t="s">
        <v>548</v>
      </c>
      <c r="F287" s="16">
        <v>4</v>
      </c>
      <c r="G287" s="32" t="s">
        <v>549</v>
      </c>
      <c r="H287" s="32">
        <v>1</v>
      </c>
      <c r="I287" s="32">
        <v>3</v>
      </c>
      <c r="J287" s="32">
        <v>0.012</v>
      </c>
      <c r="K287" s="17">
        <v>20220202</v>
      </c>
      <c r="L287" s="17">
        <v>20220205</v>
      </c>
      <c r="M287" s="14"/>
      <c r="N287" s="14"/>
      <c r="O287" s="14">
        <v>1</v>
      </c>
      <c r="P287" s="14">
        <v>3</v>
      </c>
      <c r="Q287" s="14">
        <f t="shared" si="9"/>
        <v>120</v>
      </c>
      <c r="R287" s="24" t="s">
        <v>147</v>
      </c>
      <c r="S287" s="14">
        <f t="shared" si="8"/>
        <v>0</v>
      </c>
      <c r="T287" s="14"/>
      <c r="U287" s="14"/>
      <c r="V287" s="14"/>
      <c r="W287" s="14"/>
      <c r="X287" s="14"/>
      <c r="Y287" s="14"/>
      <c r="Z287" s="14"/>
      <c r="AA287" s="14"/>
    </row>
    <row r="288" hidden="1" customHeight="1" spans="1:27">
      <c r="A288" s="13">
        <f>MATCH(B288,'2021年11月-2022年3月旅行社组织国内游客在厦住宿补助'!C$5:C$39,0)</f>
        <v>3</v>
      </c>
      <c r="B288" s="14" t="s">
        <v>52</v>
      </c>
      <c r="C288" s="15">
        <f>COUNTIF(B$6:B288,B288)</f>
        <v>51</v>
      </c>
      <c r="D288" s="15" t="str">
        <f t="shared" si="10"/>
        <v>DS20220202YX</v>
      </c>
      <c r="E288" s="31" t="s">
        <v>550</v>
      </c>
      <c r="F288" s="16">
        <v>11</v>
      </c>
      <c r="G288" s="32" t="s">
        <v>551</v>
      </c>
      <c r="H288" s="32">
        <v>6</v>
      </c>
      <c r="I288" s="32">
        <v>18</v>
      </c>
      <c r="J288" s="32">
        <v>0.072</v>
      </c>
      <c r="K288" s="17">
        <v>20220130</v>
      </c>
      <c r="L288" s="17">
        <v>20220206</v>
      </c>
      <c r="M288" s="14"/>
      <c r="N288" s="14"/>
      <c r="O288" s="14">
        <v>6</v>
      </c>
      <c r="P288" s="14">
        <v>18</v>
      </c>
      <c r="Q288" s="14">
        <f t="shared" si="9"/>
        <v>720</v>
      </c>
      <c r="R288" s="24" t="s">
        <v>147</v>
      </c>
      <c r="S288" s="14">
        <f t="shared" si="8"/>
        <v>0</v>
      </c>
      <c r="T288" s="14"/>
      <c r="U288" s="14"/>
      <c r="V288" s="14"/>
      <c r="W288" s="14"/>
      <c r="X288" s="14"/>
      <c r="Y288" s="14"/>
      <c r="Z288" s="14"/>
      <c r="AA288" s="14"/>
    </row>
    <row r="289" hidden="1" customHeight="1" spans="1:27">
      <c r="A289" s="13">
        <f>MATCH(B289,'2021年11月-2022年3月旅行社组织国内游客在厦住宿补助'!C$5:C$39,0)</f>
        <v>3</v>
      </c>
      <c r="B289" s="14" t="s">
        <v>52</v>
      </c>
      <c r="C289" s="15">
        <f>COUNTIF(B$6:B289,B289)</f>
        <v>52</v>
      </c>
      <c r="D289" s="15" t="str">
        <f t="shared" si="10"/>
        <v>GD406N9M0238</v>
      </c>
      <c r="E289" s="31" t="s">
        <v>552</v>
      </c>
      <c r="F289" s="16">
        <v>5</v>
      </c>
      <c r="G289" s="38" t="s">
        <v>553</v>
      </c>
      <c r="H289" s="32">
        <v>2</v>
      </c>
      <c r="I289" s="32">
        <v>4</v>
      </c>
      <c r="J289" s="32">
        <v>0.015</v>
      </c>
      <c r="K289" s="17">
        <v>20220204</v>
      </c>
      <c r="L289" s="17">
        <v>20220208</v>
      </c>
      <c r="M289" s="14"/>
      <c r="N289" s="14"/>
      <c r="O289" s="14">
        <v>2</v>
      </c>
      <c r="P289" s="14">
        <v>4</v>
      </c>
      <c r="Q289" s="14">
        <v>150</v>
      </c>
      <c r="R289" s="24" t="s">
        <v>147</v>
      </c>
      <c r="S289" s="14">
        <f t="shared" si="8"/>
        <v>0</v>
      </c>
      <c r="T289" s="14"/>
      <c r="U289" s="14"/>
      <c r="V289" s="14"/>
      <c r="W289" s="14"/>
      <c r="X289" s="14"/>
      <c r="Y289" s="14"/>
      <c r="Z289" s="14"/>
      <c r="AA289" s="14"/>
    </row>
    <row r="290" hidden="1" customHeight="1" spans="1:27">
      <c r="A290" s="13">
        <f>MATCH(B290,'2021年11月-2022年3月旅行社组织国内游客在厦住宿补助'!C$5:C$39,0)</f>
        <v>3</v>
      </c>
      <c r="B290" s="14" t="s">
        <v>52</v>
      </c>
      <c r="C290" s="15">
        <f>COUNTIF(B$6:B290,B290)</f>
        <v>53</v>
      </c>
      <c r="D290" s="15" t="str">
        <f t="shared" si="10"/>
        <v>GD33XB21WE13</v>
      </c>
      <c r="E290" s="31" t="s">
        <v>554</v>
      </c>
      <c r="F290" s="16">
        <v>1</v>
      </c>
      <c r="G290" s="32" t="s">
        <v>493</v>
      </c>
      <c r="H290" s="32">
        <v>1</v>
      </c>
      <c r="I290" s="32">
        <v>1</v>
      </c>
      <c r="J290" s="32">
        <v>0.003</v>
      </c>
      <c r="K290" s="17">
        <v>20220205</v>
      </c>
      <c r="L290" s="17">
        <v>20220206</v>
      </c>
      <c r="M290" s="14"/>
      <c r="N290" s="14"/>
      <c r="O290" s="14">
        <v>1</v>
      </c>
      <c r="P290" s="14">
        <v>1</v>
      </c>
      <c r="Q290" s="14">
        <f t="shared" si="9"/>
        <v>30</v>
      </c>
      <c r="R290" s="24" t="s">
        <v>147</v>
      </c>
      <c r="S290" s="14">
        <f t="shared" si="8"/>
        <v>0</v>
      </c>
      <c r="T290" s="14"/>
      <c r="U290" s="14"/>
      <c r="V290" s="14"/>
      <c r="W290" s="14"/>
      <c r="X290" s="14"/>
      <c r="Y290" s="14"/>
      <c r="Z290" s="14"/>
      <c r="AA290" s="14"/>
    </row>
    <row r="291" hidden="1" customHeight="1" spans="1:27">
      <c r="A291" s="13">
        <f>MATCH(B291,'2021年11月-2022年3月旅行社组织国内游客在厦住宿补助'!C$5:C$39,0)</f>
        <v>3</v>
      </c>
      <c r="B291" s="14" t="s">
        <v>52</v>
      </c>
      <c r="C291" s="15">
        <f>COUNTIF(B$6:B291,B291)</f>
        <v>54</v>
      </c>
      <c r="D291" s="15" t="str">
        <f t="shared" si="10"/>
        <v>GD35GXX21Z48</v>
      </c>
      <c r="E291" s="31" t="s">
        <v>555</v>
      </c>
      <c r="F291" s="16">
        <v>5</v>
      </c>
      <c r="G291" s="38" t="s">
        <v>556</v>
      </c>
      <c r="H291" s="32">
        <v>4</v>
      </c>
      <c r="I291" s="32">
        <v>12</v>
      </c>
      <c r="J291" s="32">
        <v>0.048</v>
      </c>
      <c r="K291" s="17">
        <v>20220204</v>
      </c>
      <c r="L291" s="17">
        <v>20220209</v>
      </c>
      <c r="M291" s="14"/>
      <c r="N291" s="14"/>
      <c r="O291" s="14">
        <v>4</v>
      </c>
      <c r="P291" s="14">
        <v>12</v>
      </c>
      <c r="Q291" s="14">
        <f t="shared" si="9"/>
        <v>480</v>
      </c>
      <c r="R291" s="24" t="s">
        <v>147</v>
      </c>
      <c r="S291" s="14">
        <f t="shared" si="8"/>
        <v>0</v>
      </c>
      <c r="T291" s="14"/>
      <c r="U291" s="14"/>
      <c r="V291" s="14"/>
      <c r="W291" s="14"/>
      <c r="X291" s="14"/>
      <c r="Y291" s="14"/>
      <c r="Z291" s="14"/>
      <c r="AA291" s="14"/>
    </row>
    <row r="292" hidden="1" customHeight="1" spans="1:27">
      <c r="A292" s="13">
        <f>MATCH(B292,'2021年11月-2022年3月旅行社组织国内游客在厦住宿补助'!C$5:C$39,0)</f>
        <v>3</v>
      </c>
      <c r="B292" s="14" t="s">
        <v>52</v>
      </c>
      <c r="C292" s="15">
        <f>COUNTIF(B$6:B292,B292)</f>
        <v>55</v>
      </c>
      <c r="D292" s="15" t="str">
        <f t="shared" si="10"/>
        <v>GD11QQHZRF17</v>
      </c>
      <c r="E292" s="31" t="s">
        <v>557</v>
      </c>
      <c r="F292" s="16">
        <v>9</v>
      </c>
      <c r="G292" s="38" t="s">
        <v>556</v>
      </c>
      <c r="H292" s="32">
        <v>5</v>
      </c>
      <c r="I292" s="32">
        <v>9</v>
      </c>
      <c r="J292" s="32">
        <v>0.033</v>
      </c>
      <c r="K292" s="17">
        <v>20220207</v>
      </c>
      <c r="L292" s="17">
        <v>20220210</v>
      </c>
      <c r="M292" s="14"/>
      <c r="N292" s="14"/>
      <c r="O292" s="14">
        <v>5</v>
      </c>
      <c r="P292" s="14">
        <v>9</v>
      </c>
      <c r="Q292" s="14">
        <v>330</v>
      </c>
      <c r="R292" s="24" t="s">
        <v>147</v>
      </c>
      <c r="S292" s="14">
        <f t="shared" si="8"/>
        <v>0</v>
      </c>
      <c r="T292" s="14"/>
      <c r="U292" s="14"/>
      <c r="V292" s="14"/>
      <c r="W292" s="14"/>
      <c r="X292" s="14"/>
      <c r="Y292" s="14"/>
      <c r="Z292" s="14"/>
      <c r="AA292" s="14"/>
    </row>
    <row r="293" hidden="1" customHeight="1" spans="1:27">
      <c r="A293" s="13">
        <f>MATCH(B293,'2021年11月-2022年3月旅行社组织国内游客在厦住宿补助'!C$5:C$39,0)</f>
        <v>3</v>
      </c>
      <c r="B293" s="14" t="s">
        <v>52</v>
      </c>
      <c r="C293" s="15">
        <f>COUNTIF(B$6:B293,B293)</f>
        <v>56</v>
      </c>
      <c r="D293" s="15" t="str">
        <f t="shared" si="10"/>
        <v>GD79S1P3D132</v>
      </c>
      <c r="E293" s="31" t="s">
        <v>558</v>
      </c>
      <c r="F293" s="16">
        <v>4</v>
      </c>
      <c r="G293" s="38" t="s">
        <v>556</v>
      </c>
      <c r="H293" s="32">
        <v>2</v>
      </c>
      <c r="I293" s="32">
        <v>4</v>
      </c>
      <c r="J293" s="32">
        <v>0.015</v>
      </c>
      <c r="K293" s="17">
        <v>20220206</v>
      </c>
      <c r="L293" s="17">
        <v>20220210</v>
      </c>
      <c r="M293" s="14"/>
      <c r="N293" s="14"/>
      <c r="O293" s="14">
        <v>2</v>
      </c>
      <c r="P293" s="14">
        <v>4</v>
      </c>
      <c r="Q293" s="14">
        <v>150</v>
      </c>
      <c r="R293" s="24" t="s">
        <v>147</v>
      </c>
      <c r="S293" s="14">
        <f t="shared" si="8"/>
        <v>0</v>
      </c>
      <c r="T293" s="14"/>
      <c r="U293" s="14"/>
      <c r="V293" s="14"/>
      <c r="W293" s="14"/>
      <c r="X293" s="14"/>
      <c r="Y293" s="14"/>
      <c r="Z293" s="14"/>
      <c r="AA293" s="14"/>
    </row>
    <row r="294" hidden="1" customHeight="1" spans="1:27">
      <c r="A294" s="13">
        <f>MATCH(B294,'2021年11月-2022年3月旅行社组织国内游客在厦住宿补助'!C$5:C$39,0)</f>
        <v>3</v>
      </c>
      <c r="B294" s="14" t="s">
        <v>52</v>
      </c>
      <c r="C294" s="15">
        <f>COUNTIF(B$6:B294,B294)</f>
        <v>57</v>
      </c>
      <c r="D294" s="15" t="str">
        <f t="shared" si="10"/>
        <v>GD76YCGAEJ82</v>
      </c>
      <c r="E294" s="31" t="s">
        <v>559</v>
      </c>
      <c r="F294" s="16">
        <v>4</v>
      </c>
      <c r="G294" s="32" t="s">
        <v>490</v>
      </c>
      <c r="H294" s="32">
        <v>2</v>
      </c>
      <c r="I294" s="32">
        <v>6</v>
      </c>
      <c r="J294" s="32">
        <v>0.024</v>
      </c>
      <c r="K294" s="17">
        <v>20220208</v>
      </c>
      <c r="L294" s="17">
        <v>20220211</v>
      </c>
      <c r="M294" s="14"/>
      <c r="N294" s="14"/>
      <c r="O294" s="14">
        <v>2</v>
      </c>
      <c r="P294" s="14">
        <v>6</v>
      </c>
      <c r="Q294" s="14">
        <f t="shared" si="9"/>
        <v>240</v>
      </c>
      <c r="R294" s="24" t="s">
        <v>147</v>
      </c>
      <c r="S294" s="14">
        <f t="shared" si="8"/>
        <v>0</v>
      </c>
      <c r="T294" s="14"/>
      <c r="U294" s="14"/>
      <c r="V294" s="14"/>
      <c r="W294" s="14"/>
      <c r="X294" s="14"/>
      <c r="Y294" s="14"/>
      <c r="Z294" s="14"/>
      <c r="AA294" s="14"/>
    </row>
    <row r="295" hidden="1" customHeight="1" spans="1:27">
      <c r="A295" s="13">
        <f>MATCH(B295,'2021年11月-2022年3月旅行社组织国内游客在厦住宿补助'!C$5:C$39,0)</f>
        <v>3</v>
      </c>
      <c r="B295" s="14" t="s">
        <v>52</v>
      </c>
      <c r="C295" s="15">
        <f>COUNTIF(B$6:B295,B295)</f>
        <v>58</v>
      </c>
      <c r="D295" s="15" t="str">
        <f t="shared" si="10"/>
        <v>GD74QVJEFB82</v>
      </c>
      <c r="E295" s="31" t="s">
        <v>560</v>
      </c>
      <c r="F295" s="16">
        <v>8</v>
      </c>
      <c r="G295" s="38" t="s">
        <v>561</v>
      </c>
      <c r="H295" s="32">
        <v>3</v>
      </c>
      <c r="I295" s="32">
        <v>9</v>
      </c>
      <c r="J295" s="32">
        <v>0.036</v>
      </c>
      <c r="K295" s="17">
        <v>20220207</v>
      </c>
      <c r="L295" s="17">
        <v>20220211</v>
      </c>
      <c r="M295" s="14"/>
      <c r="N295" s="14"/>
      <c r="O295" s="14">
        <v>3</v>
      </c>
      <c r="P295" s="14">
        <v>9</v>
      </c>
      <c r="Q295" s="14">
        <f t="shared" si="9"/>
        <v>360</v>
      </c>
      <c r="R295" s="24" t="s">
        <v>147</v>
      </c>
      <c r="S295" s="14">
        <f t="shared" si="8"/>
        <v>0</v>
      </c>
      <c r="T295" s="14"/>
      <c r="U295" s="14"/>
      <c r="V295" s="14"/>
      <c r="W295" s="14"/>
      <c r="X295" s="14"/>
      <c r="Y295" s="14"/>
      <c r="Z295" s="14"/>
      <c r="AA295" s="14"/>
    </row>
    <row r="296" hidden="1" customHeight="1" spans="1:27">
      <c r="A296" s="13">
        <f>MATCH(B296,'2021年11月-2022年3月旅行社组织国内游客在厦住宿补助'!C$5:C$39,0)</f>
        <v>3</v>
      </c>
      <c r="B296" s="14" t="s">
        <v>52</v>
      </c>
      <c r="C296" s="15">
        <f>COUNTIF(B$6:B296,B296)</f>
        <v>59</v>
      </c>
      <c r="D296" s="15" t="str">
        <f t="shared" si="10"/>
        <v>GD00J87ZJ437</v>
      </c>
      <c r="E296" s="31" t="s">
        <v>562</v>
      </c>
      <c r="F296" s="16">
        <v>6</v>
      </c>
      <c r="G296" s="32" t="s">
        <v>563</v>
      </c>
      <c r="H296" s="32">
        <v>3</v>
      </c>
      <c r="I296" s="32">
        <v>9</v>
      </c>
      <c r="J296" s="32">
        <v>0.036</v>
      </c>
      <c r="K296" s="17">
        <v>20220206</v>
      </c>
      <c r="L296" s="17">
        <v>20220212</v>
      </c>
      <c r="M296" s="14" t="s">
        <v>564</v>
      </c>
      <c r="N296" s="14"/>
      <c r="O296" s="14">
        <v>3</v>
      </c>
      <c r="P296" s="14">
        <v>9</v>
      </c>
      <c r="Q296" s="26">
        <v>310</v>
      </c>
      <c r="R296" s="24" t="s">
        <v>147</v>
      </c>
      <c r="S296" s="14">
        <f t="shared" si="8"/>
        <v>50</v>
      </c>
      <c r="T296" s="14"/>
      <c r="U296" s="14"/>
      <c r="V296" s="14"/>
      <c r="W296" s="14"/>
      <c r="X296" s="14"/>
      <c r="Y296" s="14"/>
      <c r="Z296" s="14"/>
      <c r="AA296" s="14"/>
    </row>
    <row r="297" hidden="1" customHeight="1" spans="1:27">
      <c r="A297" s="13">
        <f>MATCH(B297,'2021年11月-2022年3月旅行社组织国内游客在厦住宿补助'!C$5:C$39,0)</f>
        <v>3</v>
      </c>
      <c r="B297" s="14" t="s">
        <v>52</v>
      </c>
      <c r="C297" s="15">
        <f>COUNTIF(B$6:B297,B297)</f>
        <v>60</v>
      </c>
      <c r="D297" s="15" t="str">
        <f t="shared" si="10"/>
        <v>GD462HEV9B06</v>
      </c>
      <c r="E297" s="31" t="s">
        <v>565</v>
      </c>
      <c r="F297" s="16">
        <v>11</v>
      </c>
      <c r="G297" s="38" t="s">
        <v>566</v>
      </c>
      <c r="H297" s="32">
        <v>6</v>
      </c>
      <c r="I297" s="32">
        <v>16</v>
      </c>
      <c r="J297" s="32">
        <v>0.062</v>
      </c>
      <c r="K297" s="17">
        <v>20220208</v>
      </c>
      <c r="L297" s="17">
        <v>20220213</v>
      </c>
      <c r="M297" s="14"/>
      <c r="N297" s="14"/>
      <c r="O297" s="14">
        <v>6</v>
      </c>
      <c r="P297" s="14">
        <v>16</v>
      </c>
      <c r="Q297" s="14">
        <v>620</v>
      </c>
      <c r="R297" s="24" t="s">
        <v>147</v>
      </c>
      <c r="S297" s="14">
        <f t="shared" si="8"/>
        <v>0</v>
      </c>
      <c r="T297" s="14"/>
      <c r="U297" s="14"/>
      <c r="V297" s="14"/>
      <c r="W297" s="14"/>
      <c r="X297" s="14"/>
      <c r="Y297" s="14"/>
      <c r="Z297" s="14"/>
      <c r="AA297" s="14"/>
    </row>
    <row r="298" hidden="1" customHeight="1" spans="1:27">
      <c r="A298" s="13">
        <f>MATCH(B298,'2021年11月-2022年3月旅行社组织国内游客在厦住宿补助'!C$5:C$39,0)</f>
        <v>3</v>
      </c>
      <c r="B298" s="14" t="s">
        <v>52</v>
      </c>
      <c r="C298" s="15">
        <f>COUNTIF(B$6:B298,B298)</f>
        <v>61</v>
      </c>
      <c r="D298" s="15" t="str">
        <f t="shared" si="10"/>
        <v>GD77VWBDS973</v>
      </c>
      <c r="E298" s="31" t="s">
        <v>567</v>
      </c>
      <c r="F298" s="16">
        <v>2</v>
      </c>
      <c r="G298" s="32" t="s">
        <v>490</v>
      </c>
      <c r="H298" s="32">
        <v>1</v>
      </c>
      <c r="I298" s="32">
        <v>3</v>
      </c>
      <c r="J298" s="32">
        <v>0.012</v>
      </c>
      <c r="K298" s="17">
        <v>20220210</v>
      </c>
      <c r="L298" s="17">
        <v>20220213</v>
      </c>
      <c r="M298" s="14"/>
      <c r="N298" s="14"/>
      <c r="O298" s="14">
        <v>1</v>
      </c>
      <c r="P298" s="14">
        <v>3</v>
      </c>
      <c r="Q298" s="14">
        <f t="shared" si="9"/>
        <v>120</v>
      </c>
      <c r="R298" s="24" t="s">
        <v>147</v>
      </c>
      <c r="S298" s="14">
        <f t="shared" si="8"/>
        <v>0</v>
      </c>
      <c r="T298" s="14"/>
      <c r="U298" s="14"/>
      <c r="V298" s="14"/>
      <c r="W298" s="14"/>
      <c r="X298" s="14"/>
      <c r="Y298" s="14"/>
      <c r="Z298" s="14"/>
      <c r="AA298" s="14"/>
    </row>
    <row r="299" hidden="1" customHeight="1" spans="1:27">
      <c r="A299" s="13">
        <f>MATCH(B299,'2021年11月-2022年3月旅行社组织国内游客在厦住宿补助'!C$5:C$39,0)</f>
        <v>3</v>
      </c>
      <c r="B299" s="14" t="s">
        <v>52</v>
      </c>
      <c r="C299" s="15">
        <f>COUNTIF(B$6:B299,B299)</f>
        <v>62</v>
      </c>
      <c r="D299" s="15" t="str">
        <f t="shared" si="10"/>
        <v>GD31LXUPNF55</v>
      </c>
      <c r="E299" s="31" t="s">
        <v>568</v>
      </c>
      <c r="F299" s="16">
        <v>13</v>
      </c>
      <c r="G299" s="38" t="s">
        <v>503</v>
      </c>
      <c r="H299" s="32">
        <v>6</v>
      </c>
      <c r="I299" s="32">
        <v>18</v>
      </c>
      <c r="J299" s="32">
        <v>0.072</v>
      </c>
      <c r="K299" s="17">
        <v>20220209</v>
      </c>
      <c r="L299" s="17">
        <v>20220213</v>
      </c>
      <c r="M299" s="14"/>
      <c r="N299" s="14"/>
      <c r="O299" s="14">
        <v>6</v>
      </c>
      <c r="P299" s="14">
        <v>18</v>
      </c>
      <c r="Q299" s="14">
        <f t="shared" si="9"/>
        <v>720</v>
      </c>
      <c r="R299" s="24" t="s">
        <v>147</v>
      </c>
      <c r="S299" s="14">
        <f t="shared" si="8"/>
        <v>0</v>
      </c>
      <c r="T299" s="14"/>
      <c r="U299" s="14"/>
      <c r="V299" s="14"/>
      <c r="W299" s="14"/>
      <c r="X299" s="14"/>
      <c r="Y299" s="14"/>
      <c r="Z299" s="14"/>
      <c r="AA299" s="14"/>
    </row>
    <row r="300" hidden="1" customHeight="1" spans="1:27">
      <c r="A300" s="13">
        <f>MATCH(B300,'2021年11月-2022年3月旅行社组织国内游客在厦住宿补助'!C$5:C$39,0)</f>
        <v>3</v>
      </c>
      <c r="B300" s="14" t="s">
        <v>52</v>
      </c>
      <c r="C300" s="15">
        <f>COUNTIF(B$6:B300,B300)</f>
        <v>63</v>
      </c>
      <c r="D300" s="15" t="str">
        <f t="shared" si="10"/>
        <v>GD17AFLK5K02</v>
      </c>
      <c r="E300" s="31" t="s">
        <v>569</v>
      </c>
      <c r="F300" s="16">
        <v>4</v>
      </c>
      <c r="G300" s="38" t="s">
        <v>570</v>
      </c>
      <c r="H300" s="32">
        <v>3</v>
      </c>
      <c r="I300" s="32">
        <v>7</v>
      </c>
      <c r="J300" s="32">
        <v>0.022</v>
      </c>
      <c r="K300" s="17">
        <v>20220211</v>
      </c>
      <c r="L300" s="17">
        <v>20220213</v>
      </c>
      <c r="M300" s="14"/>
      <c r="N300" s="14"/>
      <c r="O300" s="14">
        <v>3</v>
      </c>
      <c r="P300" s="14">
        <v>7</v>
      </c>
      <c r="Q300" s="14">
        <v>220</v>
      </c>
      <c r="R300" s="24" t="s">
        <v>147</v>
      </c>
      <c r="S300" s="14">
        <f t="shared" si="8"/>
        <v>0</v>
      </c>
      <c r="T300" s="14"/>
      <c r="U300" s="14"/>
      <c r="V300" s="14"/>
      <c r="W300" s="14"/>
      <c r="X300" s="14"/>
      <c r="Y300" s="14"/>
      <c r="Z300" s="14"/>
      <c r="AA300" s="14"/>
    </row>
    <row r="301" hidden="1" customHeight="1" spans="1:27">
      <c r="A301" s="13">
        <f>MATCH(B301,'2021年11月-2022年3月旅行社组织国内游客在厦住宿补助'!C$5:C$39,0)</f>
        <v>3</v>
      </c>
      <c r="B301" s="14" t="s">
        <v>52</v>
      </c>
      <c r="C301" s="15">
        <f>COUNTIF(B$6:B301,B301)</f>
        <v>64</v>
      </c>
      <c r="D301" s="15" t="str">
        <f t="shared" si="10"/>
        <v>GD65V5QWA426</v>
      </c>
      <c r="E301" s="31" t="s">
        <v>571</v>
      </c>
      <c r="F301" s="16">
        <v>28</v>
      </c>
      <c r="G301" s="38" t="s">
        <v>572</v>
      </c>
      <c r="H301" s="32">
        <v>13</v>
      </c>
      <c r="I301" s="32">
        <v>22</v>
      </c>
      <c r="J301" s="32">
        <v>0.094</v>
      </c>
      <c r="K301" s="17">
        <v>20222010</v>
      </c>
      <c r="L301" s="17">
        <v>20220215</v>
      </c>
      <c r="M301" s="14"/>
      <c r="N301" s="14"/>
      <c r="O301" s="14">
        <v>13</v>
      </c>
      <c r="P301" s="14">
        <v>22</v>
      </c>
      <c r="Q301" s="14">
        <v>940</v>
      </c>
      <c r="R301" s="24" t="s">
        <v>147</v>
      </c>
      <c r="S301" s="14">
        <f t="shared" si="8"/>
        <v>0</v>
      </c>
      <c r="T301" s="14"/>
      <c r="U301" s="14"/>
      <c r="V301" s="14"/>
      <c r="W301" s="14"/>
      <c r="X301" s="14"/>
      <c r="Y301" s="14"/>
      <c r="Z301" s="14"/>
      <c r="AA301" s="14"/>
    </row>
    <row r="302" hidden="1" customHeight="1" spans="1:27">
      <c r="A302" s="13">
        <f>MATCH(B302,'2021年11月-2022年3月旅行社组织国内游客在厦住宿补助'!C$5:C$39,0)</f>
        <v>3</v>
      </c>
      <c r="B302" s="14" t="s">
        <v>52</v>
      </c>
      <c r="C302" s="15">
        <f>COUNTIF(B$6:B302,B302)</f>
        <v>65</v>
      </c>
      <c r="D302" s="15" t="str">
        <f t="shared" si="10"/>
        <v>GD44EQ1I3R33</v>
      </c>
      <c r="E302" s="31" t="s">
        <v>573</v>
      </c>
      <c r="F302" s="16">
        <v>3</v>
      </c>
      <c r="G302" s="32" t="s">
        <v>574</v>
      </c>
      <c r="H302" s="32">
        <v>1</v>
      </c>
      <c r="I302" s="32">
        <v>3</v>
      </c>
      <c r="J302" s="32">
        <v>0.012</v>
      </c>
      <c r="K302" s="17">
        <v>20220212</v>
      </c>
      <c r="L302" s="17">
        <v>20220215</v>
      </c>
      <c r="M302" s="14" t="s">
        <v>427</v>
      </c>
      <c r="N302" s="14"/>
      <c r="O302" s="14">
        <v>1</v>
      </c>
      <c r="P302" s="14">
        <v>3</v>
      </c>
      <c r="Q302" s="14">
        <f t="shared" si="9"/>
        <v>0</v>
      </c>
      <c r="R302" s="24" t="s">
        <v>155</v>
      </c>
      <c r="S302" s="14">
        <f t="shared" si="8"/>
        <v>120</v>
      </c>
      <c r="T302" s="14"/>
      <c r="U302" s="14"/>
      <c r="V302" s="14"/>
      <c r="W302" s="14"/>
      <c r="X302" s="14"/>
      <c r="Y302" s="14"/>
      <c r="Z302" s="14"/>
      <c r="AA302" s="14"/>
    </row>
    <row r="303" hidden="1" customHeight="1" spans="1:27">
      <c r="A303" s="13">
        <f>MATCH(B303,'2021年11月-2022年3月旅行社组织国内游客在厦住宿补助'!C$5:C$39,0)</f>
        <v>3</v>
      </c>
      <c r="B303" s="14" t="s">
        <v>52</v>
      </c>
      <c r="C303" s="15">
        <f>COUNTIF(B$6:B303,B303)</f>
        <v>66</v>
      </c>
      <c r="D303" s="15" t="str">
        <f t="shared" si="10"/>
        <v>GD41J7G3JC68</v>
      </c>
      <c r="E303" s="31" t="s">
        <v>575</v>
      </c>
      <c r="F303" s="16">
        <v>5</v>
      </c>
      <c r="G303" s="38" t="s">
        <v>576</v>
      </c>
      <c r="H303" s="32">
        <v>2</v>
      </c>
      <c r="I303" s="32">
        <v>5</v>
      </c>
      <c r="J303" s="32">
        <v>0.019</v>
      </c>
      <c r="K303" s="17">
        <v>20220212</v>
      </c>
      <c r="L303" s="17">
        <v>20220218</v>
      </c>
      <c r="M303" s="14"/>
      <c r="N303" s="14"/>
      <c r="O303" s="14">
        <v>2</v>
      </c>
      <c r="P303" s="14">
        <v>5</v>
      </c>
      <c r="Q303" s="14">
        <v>190</v>
      </c>
      <c r="R303" s="24" t="s">
        <v>147</v>
      </c>
      <c r="S303" s="14">
        <f t="shared" ref="S303:S329" si="11">J303*10000-Q303</f>
        <v>0</v>
      </c>
      <c r="T303" s="14"/>
      <c r="U303" s="14"/>
      <c r="V303" s="14"/>
      <c r="W303" s="14"/>
      <c r="X303" s="14"/>
      <c r="Y303" s="14"/>
      <c r="Z303" s="14"/>
      <c r="AA303" s="14"/>
    </row>
    <row r="304" hidden="1" customHeight="1" spans="1:27">
      <c r="A304" s="13">
        <f>MATCH(B304,'2021年11月-2022年3月旅行社组织国内游客在厦住宿补助'!C$5:C$39,0)</f>
        <v>3</v>
      </c>
      <c r="B304" s="14" t="s">
        <v>52</v>
      </c>
      <c r="C304" s="15">
        <f>COUNTIF(B$6:B304,B304)</f>
        <v>67</v>
      </c>
      <c r="D304" s="15" t="str">
        <f t="shared" si="10"/>
        <v>GD87T7HA5J75</v>
      </c>
      <c r="E304" s="31" t="s">
        <v>577</v>
      </c>
      <c r="F304" s="16">
        <v>3</v>
      </c>
      <c r="G304" s="32" t="s">
        <v>490</v>
      </c>
      <c r="H304" s="32">
        <v>2</v>
      </c>
      <c r="I304" s="32">
        <v>6</v>
      </c>
      <c r="J304" s="32">
        <v>0.024</v>
      </c>
      <c r="K304" s="17">
        <v>20220214</v>
      </c>
      <c r="L304" s="17">
        <v>20220218</v>
      </c>
      <c r="M304" s="14"/>
      <c r="N304" s="14"/>
      <c r="O304" s="14">
        <v>2</v>
      </c>
      <c r="P304" s="14">
        <v>6</v>
      </c>
      <c r="Q304" s="14">
        <f t="shared" si="9"/>
        <v>240</v>
      </c>
      <c r="R304" s="24" t="s">
        <v>147</v>
      </c>
      <c r="S304" s="14">
        <f t="shared" si="11"/>
        <v>0</v>
      </c>
      <c r="T304" s="14"/>
      <c r="U304" s="14"/>
      <c r="V304" s="14"/>
      <c r="W304" s="14"/>
      <c r="X304" s="14"/>
      <c r="Y304" s="14"/>
      <c r="Z304" s="14"/>
      <c r="AA304" s="14"/>
    </row>
    <row r="305" hidden="1" customHeight="1" spans="1:27">
      <c r="A305" s="13">
        <f>MATCH(B305,'2021年11月-2022年3月旅行社组织国内游客在厦住宿补助'!C$5:C$39,0)</f>
        <v>3</v>
      </c>
      <c r="B305" s="14" t="s">
        <v>52</v>
      </c>
      <c r="C305" s="15">
        <f>COUNTIF(B$6:B305,B305)</f>
        <v>68</v>
      </c>
      <c r="D305" s="15" t="str">
        <f t="shared" si="10"/>
        <v>GD45X5YF3441</v>
      </c>
      <c r="E305" s="31" t="s">
        <v>578</v>
      </c>
      <c r="F305" s="16">
        <v>9</v>
      </c>
      <c r="G305" s="32" t="s">
        <v>579</v>
      </c>
      <c r="H305" s="32">
        <v>4</v>
      </c>
      <c r="I305" s="32">
        <v>7</v>
      </c>
      <c r="J305" s="32">
        <v>0.034</v>
      </c>
      <c r="K305" s="17">
        <v>20220214</v>
      </c>
      <c r="L305" s="17">
        <v>20220219</v>
      </c>
      <c r="M305" s="14"/>
      <c r="N305" s="14"/>
      <c r="O305" s="14">
        <v>4</v>
      </c>
      <c r="P305" s="14">
        <v>7</v>
      </c>
      <c r="Q305" s="14">
        <v>340</v>
      </c>
      <c r="R305" s="24" t="s">
        <v>147</v>
      </c>
      <c r="S305" s="14">
        <f t="shared" si="11"/>
        <v>0</v>
      </c>
      <c r="T305" s="14"/>
      <c r="U305" s="14"/>
      <c r="V305" s="14"/>
      <c r="W305" s="14"/>
      <c r="X305" s="14"/>
      <c r="Y305" s="14"/>
      <c r="Z305" s="14"/>
      <c r="AA305" s="14"/>
    </row>
    <row r="306" hidden="1" customHeight="1" spans="1:27">
      <c r="A306" s="13">
        <f>MATCH(B306,'2021年11月-2022年3月旅行社组织国内游客在厦住宿补助'!C$5:C$39,0)</f>
        <v>3</v>
      </c>
      <c r="B306" s="14" t="s">
        <v>52</v>
      </c>
      <c r="C306" s="15">
        <f>COUNTIF(B$6:B306,B306)</f>
        <v>69</v>
      </c>
      <c r="D306" s="15" t="str">
        <f t="shared" si="10"/>
        <v>GD38KQUIY748</v>
      </c>
      <c r="E306" s="31" t="s">
        <v>580</v>
      </c>
      <c r="F306" s="16">
        <v>12</v>
      </c>
      <c r="G306" s="32" t="s">
        <v>581</v>
      </c>
      <c r="H306" s="32">
        <v>5</v>
      </c>
      <c r="I306" s="32">
        <v>6</v>
      </c>
      <c r="J306" s="32">
        <v>0.023</v>
      </c>
      <c r="K306" s="17">
        <v>20220216</v>
      </c>
      <c r="L306" s="17">
        <v>20220218</v>
      </c>
      <c r="M306" s="14"/>
      <c r="N306" s="14"/>
      <c r="O306" s="14">
        <v>5</v>
      </c>
      <c r="P306" s="14">
        <v>6</v>
      </c>
      <c r="Q306" s="14">
        <v>230</v>
      </c>
      <c r="R306" s="24" t="s">
        <v>147</v>
      </c>
      <c r="S306" s="14">
        <f t="shared" si="11"/>
        <v>0</v>
      </c>
      <c r="T306" s="14"/>
      <c r="U306" s="14"/>
      <c r="V306" s="14"/>
      <c r="W306" s="14"/>
      <c r="X306" s="14"/>
      <c r="Y306" s="14"/>
      <c r="Z306" s="14"/>
      <c r="AA306" s="14"/>
    </row>
    <row r="307" hidden="1" customHeight="1" spans="1:27">
      <c r="A307" s="13">
        <f>MATCH(B307,'2021年11月-2022年3月旅行社组织国内游客在厦住宿补助'!C$5:C$39,0)</f>
        <v>3</v>
      </c>
      <c r="B307" s="14" t="s">
        <v>52</v>
      </c>
      <c r="C307" s="15">
        <f>COUNTIF(B$6:B307,B307)</f>
        <v>70</v>
      </c>
      <c r="D307" s="15" t="str">
        <f t="shared" si="10"/>
        <v>GD26NOCFP102</v>
      </c>
      <c r="E307" s="31" t="s">
        <v>582</v>
      </c>
      <c r="F307" s="16">
        <v>6</v>
      </c>
      <c r="G307" s="32" t="s">
        <v>583</v>
      </c>
      <c r="H307" s="32">
        <v>3</v>
      </c>
      <c r="I307" s="32">
        <v>7</v>
      </c>
      <c r="J307" s="32">
        <v>0.027</v>
      </c>
      <c r="K307" s="17">
        <v>20220216</v>
      </c>
      <c r="L307" s="17">
        <v>20220221</v>
      </c>
      <c r="M307" s="14" t="s">
        <v>584</v>
      </c>
      <c r="N307" s="14"/>
      <c r="O307" s="14">
        <v>3</v>
      </c>
      <c r="P307" s="14">
        <v>7</v>
      </c>
      <c r="Q307" s="26">
        <v>220</v>
      </c>
      <c r="R307" s="24" t="s">
        <v>147</v>
      </c>
      <c r="S307" s="14">
        <f t="shared" si="11"/>
        <v>50</v>
      </c>
      <c r="T307" s="14"/>
      <c r="U307" s="14"/>
      <c r="V307" s="14"/>
      <c r="W307" s="14"/>
      <c r="X307" s="14"/>
      <c r="Y307" s="14"/>
      <c r="Z307" s="14"/>
      <c r="AA307" s="14"/>
    </row>
    <row r="308" hidden="1" customHeight="1" spans="1:27">
      <c r="A308" s="13">
        <f>MATCH(B308,'2021年11月-2022年3月旅行社组织国内游客在厦住宿补助'!C$5:C$39,0)</f>
        <v>3</v>
      </c>
      <c r="B308" s="14" t="s">
        <v>52</v>
      </c>
      <c r="C308" s="15">
        <f>COUNTIF(B$6:B308,B308)</f>
        <v>71</v>
      </c>
      <c r="D308" s="15" t="str">
        <f t="shared" si="10"/>
        <v>GD503I3AEN30</v>
      </c>
      <c r="E308" s="31" t="s">
        <v>585</v>
      </c>
      <c r="F308" s="16">
        <v>5</v>
      </c>
      <c r="G308" s="32" t="s">
        <v>505</v>
      </c>
      <c r="H308" s="32">
        <v>3</v>
      </c>
      <c r="I308" s="32">
        <v>9</v>
      </c>
      <c r="J308" s="32">
        <v>0.036</v>
      </c>
      <c r="K308" s="17">
        <v>20220216</v>
      </c>
      <c r="L308" s="17">
        <v>20220230</v>
      </c>
      <c r="M308" s="14"/>
      <c r="N308" s="14"/>
      <c r="O308" s="14">
        <v>3</v>
      </c>
      <c r="P308" s="14">
        <v>9</v>
      </c>
      <c r="Q308" s="14">
        <f t="shared" si="9"/>
        <v>360</v>
      </c>
      <c r="R308" s="24" t="s">
        <v>147</v>
      </c>
      <c r="S308" s="14">
        <f t="shared" si="11"/>
        <v>0</v>
      </c>
      <c r="T308" s="14"/>
      <c r="U308" s="14"/>
      <c r="V308" s="14"/>
      <c r="W308" s="14"/>
      <c r="X308" s="14"/>
      <c r="Y308" s="14"/>
      <c r="Z308" s="14"/>
      <c r="AA308" s="14"/>
    </row>
    <row r="309" hidden="1" customHeight="1" spans="1:27">
      <c r="A309" s="13">
        <f>MATCH(B309,'2021年11月-2022年3月旅行社组织国内游客在厦住宿补助'!C$5:C$39,0)</f>
        <v>3</v>
      </c>
      <c r="B309" s="14" t="s">
        <v>52</v>
      </c>
      <c r="C309" s="15">
        <f>COUNTIF(B$6:B309,B309)</f>
        <v>72</v>
      </c>
      <c r="D309" s="15" t="str">
        <f t="shared" si="10"/>
        <v>GD267TQ9Z302</v>
      </c>
      <c r="E309" s="31" t="s">
        <v>586</v>
      </c>
      <c r="F309" s="16">
        <v>5</v>
      </c>
      <c r="G309" s="32" t="s">
        <v>587</v>
      </c>
      <c r="H309" s="32">
        <v>3</v>
      </c>
      <c r="I309" s="32">
        <v>7</v>
      </c>
      <c r="J309" s="32">
        <v>0.027</v>
      </c>
      <c r="K309" s="17">
        <v>20220215</v>
      </c>
      <c r="L309" s="17">
        <v>20220221</v>
      </c>
      <c r="M309" s="14"/>
      <c r="N309" s="14"/>
      <c r="O309" s="14">
        <v>3</v>
      </c>
      <c r="P309" s="14">
        <v>7</v>
      </c>
      <c r="Q309" s="14">
        <v>270</v>
      </c>
      <c r="R309" s="24" t="s">
        <v>147</v>
      </c>
      <c r="S309" s="14">
        <f t="shared" si="11"/>
        <v>0</v>
      </c>
      <c r="T309" s="14"/>
      <c r="U309" s="14"/>
      <c r="V309" s="14"/>
      <c r="W309" s="14"/>
      <c r="X309" s="14"/>
      <c r="Y309" s="14"/>
      <c r="Z309" s="14"/>
      <c r="AA309" s="14"/>
    </row>
    <row r="310" hidden="1" customHeight="1" spans="1:27">
      <c r="A310" s="13">
        <f>MATCH(B310,'2021年11月-2022年3月旅行社组织国内游客在厦住宿补助'!C$5:C$39,0)</f>
        <v>3</v>
      </c>
      <c r="B310" s="14" t="s">
        <v>52</v>
      </c>
      <c r="C310" s="15">
        <f>COUNTIF(B$6:B310,B310)</f>
        <v>73</v>
      </c>
      <c r="D310" s="15" t="str">
        <f t="shared" si="10"/>
        <v>GD76Z11FDH31</v>
      </c>
      <c r="E310" s="31" t="s">
        <v>588</v>
      </c>
      <c r="F310" s="16">
        <v>11</v>
      </c>
      <c r="G310" s="38" t="s">
        <v>589</v>
      </c>
      <c r="H310" s="32">
        <v>6</v>
      </c>
      <c r="I310" s="32">
        <v>14</v>
      </c>
      <c r="J310" s="32">
        <v>0.072</v>
      </c>
      <c r="K310" s="17">
        <v>20220218</v>
      </c>
      <c r="L310" s="17">
        <v>20220222</v>
      </c>
      <c r="M310" s="14"/>
      <c r="N310" s="14"/>
      <c r="O310" s="14">
        <v>6</v>
      </c>
      <c r="P310" s="14">
        <v>14</v>
      </c>
      <c r="Q310" s="14">
        <f t="shared" si="9"/>
        <v>720</v>
      </c>
      <c r="R310" s="24" t="s">
        <v>147</v>
      </c>
      <c r="S310" s="14">
        <f t="shared" si="11"/>
        <v>0</v>
      </c>
      <c r="T310" s="14"/>
      <c r="U310" s="14"/>
      <c r="V310" s="14"/>
      <c r="W310" s="14"/>
      <c r="X310" s="14"/>
      <c r="Y310" s="14"/>
      <c r="Z310" s="14"/>
      <c r="AA310" s="14"/>
    </row>
    <row r="311" hidden="1" customHeight="1" spans="1:27">
      <c r="A311" s="13">
        <f>MATCH(B311,'2021年11月-2022年3月旅行社组织国内游客在厦住宿补助'!C$5:C$39,0)</f>
        <v>3</v>
      </c>
      <c r="B311" s="14" t="s">
        <v>52</v>
      </c>
      <c r="C311" s="15">
        <f>COUNTIF(B$6:B311,B311)</f>
        <v>74</v>
      </c>
      <c r="D311" s="15" t="str">
        <f t="shared" si="10"/>
        <v>GD73XLLC7716</v>
      </c>
      <c r="E311" s="31" t="s">
        <v>590</v>
      </c>
      <c r="F311" s="16">
        <v>6</v>
      </c>
      <c r="G311" s="38" t="s">
        <v>561</v>
      </c>
      <c r="H311" s="32">
        <v>2</v>
      </c>
      <c r="I311" s="32">
        <v>4</v>
      </c>
      <c r="J311" s="32">
        <v>0.015</v>
      </c>
      <c r="K311" s="17">
        <v>20220221</v>
      </c>
      <c r="L311" s="17">
        <v>20220225</v>
      </c>
      <c r="M311" s="14"/>
      <c r="N311" s="14"/>
      <c r="O311" s="14">
        <v>2</v>
      </c>
      <c r="P311" s="14">
        <v>4</v>
      </c>
      <c r="Q311" s="14">
        <v>150</v>
      </c>
      <c r="R311" s="24" t="s">
        <v>147</v>
      </c>
      <c r="S311" s="14">
        <f t="shared" si="11"/>
        <v>0</v>
      </c>
      <c r="T311" s="14"/>
      <c r="U311" s="14"/>
      <c r="V311" s="14"/>
      <c r="W311" s="14"/>
      <c r="X311" s="14"/>
      <c r="Y311" s="14"/>
      <c r="Z311" s="14"/>
      <c r="AA311" s="14"/>
    </row>
    <row r="312" hidden="1" customHeight="1" spans="1:27">
      <c r="A312" s="13">
        <f>MATCH(B312,'2021年11月-2022年3月旅行社组织国内游客在厦住宿补助'!C$5:C$39,0)</f>
        <v>3</v>
      </c>
      <c r="B312" s="14" t="s">
        <v>52</v>
      </c>
      <c r="C312" s="15">
        <f>COUNTIF(B$6:B312,B312)</f>
        <v>75</v>
      </c>
      <c r="D312" s="15" t="str">
        <f t="shared" si="10"/>
        <v>GD05DR95RL91</v>
      </c>
      <c r="E312" s="31" t="s">
        <v>591</v>
      </c>
      <c r="F312" s="16">
        <v>4</v>
      </c>
      <c r="G312" s="32" t="s">
        <v>592</v>
      </c>
      <c r="H312" s="32">
        <v>2</v>
      </c>
      <c r="I312" s="32">
        <v>4</v>
      </c>
      <c r="J312" s="32">
        <v>0.015</v>
      </c>
      <c r="K312" s="17">
        <v>20220223</v>
      </c>
      <c r="L312" s="17">
        <v>20220224</v>
      </c>
      <c r="M312" s="14"/>
      <c r="N312" s="14"/>
      <c r="O312" s="14">
        <v>2</v>
      </c>
      <c r="P312" s="14">
        <v>4</v>
      </c>
      <c r="Q312" s="14">
        <v>150</v>
      </c>
      <c r="R312" s="24" t="s">
        <v>147</v>
      </c>
      <c r="S312" s="14">
        <f t="shared" si="11"/>
        <v>0</v>
      </c>
      <c r="T312" s="14"/>
      <c r="U312" s="14"/>
      <c r="V312" s="14"/>
      <c r="W312" s="14"/>
      <c r="X312" s="14"/>
      <c r="Y312" s="14"/>
      <c r="Z312" s="14"/>
      <c r="AA312" s="14"/>
    </row>
    <row r="313" hidden="1" customHeight="1" spans="1:27">
      <c r="A313" s="13">
        <f>MATCH(B313,'2021年11月-2022年3月旅行社组织国内游客在厦住宿补助'!C$5:C$39,0)</f>
        <v>3</v>
      </c>
      <c r="B313" s="14" t="s">
        <v>52</v>
      </c>
      <c r="C313" s="15">
        <f>COUNTIF(B$6:B313,B313)</f>
        <v>76</v>
      </c>
      <c r="D313" s="15" t="str">
        <f t="shared" si="10"/>
        <v>GD27P4QHAB84</v>
      </c>
      <c r="E313" s="31" t="s">
        <v>593</v>
      </c>
      <c r="F313" s="16">
        <v>2</v>
      </c>
      <c r="G313" s="32" t="s">
        <v>505</v>
      </c>
      <c r="H313" s="32">
        <v>1</v>
      </c>
      <c r="I313" s="32">
        <v>3</v>
      </c>
      <c r="J313" s="32">
        <v>0.012</v>
      </c>
      <c r="K313" s="17">
        <v>20220221</v>
      </c>
      <c r="L313" s="17">
        <v>20220226</v>
      </c>
      <c r="M313" s="14"/>
      <c r="N313" s="14"/>
      <c r="O313" s="14">
        <v>1</v>
      </c>
      <c r="P313" s="14">
        <v>3</v>
      </c>
      <c r="Q313" s="14">
        <f t="shared" si="9"/>
        <v>120</v>
      </c>
      <c r="R313" s="24" t="s">
        <v>147</v>
      </c>
      <c r="S313" s="14">
        <f t="shared" si="11"/>
        <v>0</v>
      </c>
      <c r="T313" s="14"/>
      <c r="U313" s="14"/>
      <c r="V313" s="14"/>
      <c r="W313" s="14"/>
      <c r="X313" s="14"/>
      <c r="Y313" s="14"/>
      <c r="Z313" s="14"/>
      <c r="AA313" s="14"/>
    </row>
    <row r="314" hidden="1" customHeight="1" spans="1:27">
      <c r="A314" s="13">
        <f>MATCH(B314,'2021年11月-2022年3月旅行社组织国内游客在厦住宿补助'!C$5:C$39,0)</f>
        <v>3</v>
      </c>
      <c r="B314" s="14" t="s">
        <v>52</v>
      </c>
      <c r="C314" s="15">
        <f>COUNTIF(B$6:B314,B314)</f>
        <v>77</v>
      </c>
      <c r="D314" s="15" t="str">
        <f t="shared" si="10"/>
        <v>GD5382FD2F13</v>
      </c>
      <c r="E314" s="31" t="s">
        <v>594</v>
      </c>
      <c r="F314" s="16">
        <v>10</v>
      </c>
      <c r="G314" s="32" t="s">
        <v>517</v>
      </c>
      <c r="H314" s="32">
        <v>5</v>
      </c>
      <c r="I314" s="32">
        <v>15</v>
      </c>
      <c r="J314" s="32">
        <v>0.06</v>
      </c>
      <c r="K314" s="17">
        <v>20220224</v>
      </c>
      <c r="L314" s="17">
        <v>20220227</v>
      </c>
      <c r="M314" s="14"/>
      <c r="N314" s="14"/>
      <c r="O314" s="14">
        <v>5</v>
      </c>
      <c r="P314" s="14">
        <v>15</v>
      </c>
      <c r="Q314" s="14">
        <f t="shared" si="9"/>
        <v>600</v>
      </c>
      <c r="R314" s="24" t="s">
        <v>147</v>
      </c>
      <c r="S314" s="14">
        <f t="shared" si="11"/>
        <v>0</v>
      </c>
      <c r="T314" s="14"/>
      <c r="U314" s="14"/>
      <c r="V314" s="14"/>
      <c r="W314" s="14"/>
      <c r="X314" s="14"/>
      <c r="Y314" s="14"/>
      <c r="Z314" s="14"/>
      <c r="AA314" s="14"/>
    </row>
    <row r="315" hidden="1" customHeight="1" spans="1:27">
      <c r="A315" s="13">
        <f>MATCH(B315,'2021年11月-2022年3月旅行社组织国内游客在厦住宿补助'!C$5:C$39,0)</f>
        <v>3</v>
      </c>
      <c r="B315" s="14" t="s">
        <v>52</v>
      </c>
      <c r="C315" s="15">
        <f>COUNTIF(B$6:B315,B315)</f>
        <v>78</v>
      </c>
      <c r="D315" s="15" t="str">
        <f t="shared" si="10"/>
        <v>GD329T5RCY17</v>
      </c>
      <c r="E315" s="31" t="s">
        <v>595</v>
      </c>
      <c r="F315" s="16">
        <v>7</v>
      </c>
      <c r="G315" s="38" t="s">
        <v>596</v>
      </c>
      <c r="H315" s="32">
        <v>4</v>
      </c>
      <c r="I315" s="32">
        <v>12</v>
      </c>
      <c r="J315" s="32">
        <v>0.048</v>
      </c>
      <c r="K315" s="17">
        <v>20220223</v>
      </c>
      <c r="L315" s="17">
        <v>20220227</v>
      </c>
      <c r="M315" s="14" t="s">
        <v>597</v>
      </c>
      <c r="N315" s="14"/>
      <c r="O315" s="14">
        <v>3</v>
      </c>
      <c r="P315" s="14">
        <v>9</v>
      </c>
      <c r="Q315" s="14">
        <f t="shared" si="9"/>
        <v>360</v>
      </c>
      <c r="R315" s="24" t="s">
        <v>147</v>
      </c>
      <c r="S315" s="14">
        <f t="shared" si="11"/>
        <v>120</v>
      </c>
      <c r="T315" s="14"/>
      <c r="U315" s="14"/>
      <c r="V315" s="14"/>
      <c r="W315" s="14"/>
      <c r="X315" s="14"/>
      <c r="Y315" s="14"/>
      <c r="Z315" s="14"/>
      <c r="AA315" s="14"/>
    </row>
    <row r="316" hidden="1" customHeight="1" spans="1:27">
      <c r="A316" s="13">
        <f>MATCH(B316,'2021年11月-2022年3月旅行社组织国内游客在厦住宿补助'!C$5:C$39,0)</f>
        <v>3</v>
      </c>
      <c r="B316" s="14" t="s">
        <v>52</v>
      </c>
      <c r="C316" s="15">
        <f>COUNTIF(B$6:B316,B316)</f>
        <v>79</v>
      </c>
      <c r="D316" s="15" t="str">
        <f t="shared" si="10"/>
        <v>GD786HE4XF20</v>
      </c>
      <c r="E316" s="31" t="s">
        <v>598</v>
      </c>
      <c r="F316" s="16">
        <v>6</v>
      </c>
      <c r="G316" s="32" t="s">
        <v>486</v>
      </c>
      <c r="H316" s="32">
        <v>2</v>
      </c>
      <c r="I316" s="32">
        <v>5</v>
      </c>
      <c r="J316" s="32">
        <v>0.019</v>
      </c>
      <c r="K316" s="17">
        <v>20220224</v>
      </c>
      <c r="L316" s="17">
        <v>20220228</v>
      </c>
      <c r="M316" s="14"/>
      <c r="N316" s="14"/>
      <c r="O316" s="14">
        <v>2</v>
      </c>
      <c r="P316" s="14">
        <v>5</v>
      </c>
      <c r="Q316" s="14">
        <v>190</v>
      </c>
      <c r="R316" s="24" t="s">
        <v>147</v>
      </c>
      <c r="S316" s="14">
        <f t="shared" si="11"/>
        <v>0</v>
      </c>
      <c r="T316" s="14"/>
      <c r="U316" s="14"/>
      <c r="V316" s="14"/>
      <c r="W316" s="14"/>
      <c r="X316" s="14"/>
      <c r="Y316" s="14"/>
      <c r="Z316" s="14"/>
      <c r="AA316" s="14"/>
    </row>
    <row r="317" hidden="1" customHeight="1" spans="1:27">
      <c r="A317" s="13">
        <f>MATCH(B317,'2021年11月-2022年3月旅行社组织国内游客在厦住宿补助'!C$5:C$39,0)</f>
        <v>3</v>
      </c>
      <c r="B317" s="14" t="s">
        <v>52</v>
      </c>
      <c r="C317" s="15">
        <f>COUNTIF(B$6:B317,B317)</f>
        <v>80</v>
      </c>
      <c r="D317" s="15" t="str">
        <f t="shared" si="10"/>
        <v>GD53KSM06P36</v>
      </c>
      <c r="E317" s="31" t="s">
        <v>599</v>
      </c>
      <c r="F317" s="16">
        <v>5</v>
      </c>
      <c r="G317" s="38" t="s">
        <v>600</v>
      </c>
      <c r="H317" s="32">
        <v>3</v>
      </c>
      <c r="I317" s="32">
        <v>8</v>
      </c>
      <c r="J317" s="32">
        <v>0.031</v>
      </c>
      <c r="K317" s="17">
        <v>20220223</v>
      </c>
      <c r="L317" s="17">
        <v>20220301</v>
      </c>
      <c r="M317" s="14"/>
      <c r="N317" s="14"/>
      <c r="O317" s="14">
        <v>3</v>
      </c>
      <c r="P317" s="14">
        <v>8</v>
      </c>
      <c r="Q317" s="14">
        <v>310</v>
      </c>
      <c r="R317" s="24" t="s">
        <v>147</v>
      </c>
      <c r="S317" s="14">
        <f t="shared" si="11"/>
        <v>0</v>
      </c>
      <c r="T317" s="14"/>
      <c r="U317" s="14"/>
      <c r="V317" s="14"/>
      <c r="W317" s="14"/>
      <c r="X317" s="14"/>
      <c r="Y317" s="14"/>
      <c r="Z317" s="14"/>
      <c r="AA317" s="14"/>
    </row>
    <row r="318" hidden="1" customHeight="1" spans="1:27">
      <c r="A318" s="13">
        <f>MATCH(B318,'2021年11月-2022年3月旅行社组织国内游客在厦住宿补助'!C$5:C$39,0)</f>
        <v>3</v>
      </c>
      <c r="B318" s="14" t="s">
        <v>52</v>
      </c>
      <c r="C318" s="15">
        <f>COUNTIF(B$6:B318,B318)</f>
        <v>81</v>
      </c>
      <c r="D318" s="15" t="str">
        <f t="shared" si="10"/>
        <v>GD313F0X3G48</v>
      </c>
      <c r="E318" s="31" t="s">
        <v>601</v>
      </c>
      <c r="F318" s="16">
        <v>15</v>
      </c>
      <c r="G318" s="32" t="s">
        <v>490</v>
      </c>
      <c r="H318" s="32">
        <v>7</v>
      </c>
      <c r="I318" s="32">
        <v>1</v>
      </c>
      <c r="J318" s="32">
        <v>0.021</v>
      </c>
      <c r="K318" s="17">
        <v>20220226</v>
      </c>
      <c r="L318" s="17">
        <v>20220227</v>
      </c>
      <c r="M318" s="14"/>
      <c r="N318" s="14"/>
      <c r="O318" s="14">
        <v>7</v>
      </c>
      <c r="P318" s="14">
        <v>1</v>
      </c>
      <c r="Q318" s="14">
        <f t="shared" si="9"/>
        <v>210</v>
      </c>
      <c r="R318" s="24" t="s">
        <v>147</v>
      </c>
      <c r="S318" s="14">
        <f t="shared" si="11"/>
        <v>0</v>
      </c>
      <c r="T318" s="14"/>
      <c r="U318" s="14"/>
      <c r="V318" s="14"/>
      <c r="W318" s="14"/>
      <c r="X318" s="14"/>
      <c r="Y318" s="14"/>
      <c r="Z318" s="14"/>
      <c r="AA318" s="14"/>
    </row>
    <row r="319" hidden="1" customHeight="1" spans="1:27">
      <c r="A319" s="13">
        <f>MATCH(B319,'2021年11月-2022年3月旅行社组织国内游客在厦住宿补助'!C$5:C$39,0)</f>
        <v>3</v>
      </c>
      <c r="B319" s="14" t="s">
        <v>52</v>
      </c>
      <c r="C319" s="15">
        <f>COUNTIF(B$6:B319,B319)</f>
        <v>82</v>
      </c>
      <c r="D319" s="15" t="str">
        <f t="shared" si="10"/>
        <v>GD38LH3UWU02</v>
      </c>
      <c r="E319" s="31" t="s">
        <v>602</v>
      </c>
      <c r="F319" s="16">
        <v>2</v>
      </c>
      <c r="G319" s="32" t="s">
        <v>603</v>
      </c>
      <c r="H319" s="32">
        <v>1</v>
      </c>
      <c r="I319" s="32">
        <v>3</v>
      </c>
      <c r="J319" s="32">
        <v>0.012</v>
      </c>
      <c r="K319" s="17">
        <v>20220228</v>
      </c>
      <c r="L319" s="17">
        <v>20220302</v>
      </c>
      <c r="M319" s="14"/>
      <c r="N319" s="14"/>
      <c r="O319" s="14">
        <v>1</v>
      </c>
      <c r="P319" s="14">
        <v>3</v>
      </c>
      <c r="Q319" s="14">
        <f t="shared" si="9"/>
        <v>120</v>
      </c>
      <c r="R319" s="24" t="s">
        <v>147</v>
      </c>
      <c r="S319" s="14">
        <f t="shared" si="11"/>
        <v>0</v>
      </c>
      <c r="T319" s="14"/>
      <c r="U319" s="14"/>
      <c r="V319" s="14"/>
      <c r="W319" s="14"/>
      <c r="X319" s="14"/>
      <c r="Y319" s="14"/>
      <c r="Z319" s="14"/>
      <c r="AA319" s="14"/>
    </row>
    <row r="320" hidden="1" customHeight="1" spans="1:27">
      <c r="A320" s="13">
        <f>MATCH(B320,'2021年11月-2022年3月旅行社组织国内游客在厦住宿补助'!C$5:C$39,0)</f>
        <v>3</v>
      </c>
      <c r="B320" s="14" t="s">
        <v>52</v>
      </c>
      <c r="C320" s="15">
        <f>COUNTIF(B$6:B320,B320)</f>
        <v>83</v>
      </c>
      <c r="D320" s="15" t="str">
        <f t="shared" si="10"/>
        <v>GD26VB7OM794</v>
      </c>
      <c r="E320" s="31" t="s">
        <v>604</v>
      </c>
      <c r="F320" s="16">
        <v>10</v>
      </c>
      <c r="G320" s="38" t="s">
        <v>605</v>
      </c>
      <c r="H320" s="32">
        <v>2</v>
      </c>
      <c r="I320" s="32">
        <v>5</v>
      </c>
      <c r="J320" s="32">
        <v>0.019</v>
      </c>
      <c r="K320" s="17">
        <v>20220228</v>
      </c>
      <c r="L320" s="17">
        <v>20220302</v>
      </c>
      <c r="M320" s="14"/>
      <c r="N320" s="14"/>
      <c r="O320" s="14">
        <v>2</v>
      </c>
      <c r="P320" s="14">
        <v>5</v>
      </c>
      <c r="Q320" s="14">
        <v>190</v>
      </c>
      <c r="R320" s="24" t="s">
        <v>147</v>
      </c>
      <c r="S320" s="14">
        <f t="shared" si="11"/>
        <v>0</v>
      </c>
      <c r="T320" s="14"/>
      <c r="U320" s="14"/>
      <c r="V320" s="14"/>
      <c r="W320" s="14"/>
      <c r="X320" s="14"/>
      <c r="Y320" s="14"/>
      <c r="Z320" s="14"/>
      <c r="AA320" s="14"/>
    </row>
    <row r="321" hidden="1" customHeight="1" spans="1:27">
      <c r="A321" s="13">
        <f>MATCH(B321,'2021年11月-2022年3月旅行社组织国内游客在厦住宿补助'!C$5:C$39,0)</f>
        <v>3</v>
      </c>
      <c r="B321" s="14" t="s">
        <v>52</v>
      </c>
      <c r="C321" s="15">
        <f>COUNTIF(B$6:B321,B321)</f>
        <v>84</v>
      </c>
      <c r="D321" s="15" t="str">
        <f t="shared" si="10"/>
        <v>GD53E15XWB53</v>
      </c>
      <c r="E321" s="31" t="s">
        <v>606</v>
      </c>
      <c r="F321" s="16">
        <v>8</v>
      </c>
      <c r="G321" s="38" t="s">
        <v>607</v>
      </c>
      <c r="H321" s="32">
        <v>4</v>
      </c>
      <c r="I321" s="32">
        <v>12</v>
      </c>
      <c r="J321" s="32">
        <v>0.048</v>
      </c>
      <c r="K321" s="17">
        <v>20220228</v>
      </c>
      <c r="L321" s="17">
        <v>20220304</v>
      </c>
      <c r="M321" s="14" t="s">
        <v>608</v>
      </c>
      <c r="N321" s="14"/>
      <c r="O321" s="14">
        <v>3</v>
      </c>
      <c r="P321" s="14">
        <v>12</v>
      </c>
      <c r="Q321" s="14">
        <f t="shared" si="9"/>
        <v>360</v>
      </c>
      <c r="R321" s="24" t="s">
        <v>147</v>
      </c>
      <c r="S321" s="14">
        <f t="shared" si="11"/>
        <v>120</v>
      </c>
      <c r="T321" s="14"/>
      <c r="U321" s="14"/>
      <c r="V321" s="14"/>
      <c r="W321" s="14"/>
      <c r="X321" s="14"/>
      <c r="Y321" s="14"/>
      <c r="Z321" s="14"/>
      <c r="AA321" s="14"/>
    </row>
    <row r="322" hidden="1" customHeight="1" spans="1:27">
      <c r="A322" s="13">
        <f>MATCH(B322,'2021年11月-2022年3月旅行社组织国内游客在厦住宿补助'!C$5:C$39,0)</f>
        <v>3</v>
      </c>
      <c r="B322" s="14" t="s">
        <v>52</v>
      </c>
      <c r="C322" s="15">
        <f>COUNTIF(B$6:B322,B322)</f>
        <v>85</v>
      </c>
      <c r="D322" s="15" t="str">
        <f t="shared" si="10"/>
        <v>GD90V2HI6770</v>
      </c>
      <c r="E322" s="31" t="s">
        <v>609</v>
      </c>
      <c r="F322" s="16">
        <v>7</v>
      </c>
      <c r="G322" s="38" t="s">
        <v>503</v>
      </c>
      <c r="H322" s="32">
        <v>3</v>
      </c>
      <c r="I322" s="32">
        <v>5</v>
      </c>
      <c r="J322" s="32">
        <v>0.019</v>
      </c>
      <c r="K322" s="17">
        <v>20220228</v>
      </c>
      <c r="L322" s="17">
        <v>20220304</v>
      </c>
      <c r="M322" s="14"/>
      <c r="N322" s="14"/>
      <c r="O322" s="14">
        <v>3</v>
      </c>
      <c r="P322" s="14">
        <v>5</v>
      </c>
      <c r="Q322" s="14">
        <v>190</v>
      </c>
      <c r="R322" s="24" t="s">
        <v>147</v>
      </c>
      <c r="S322" s="14">
        <f t="shared" si="11"/>
        <v>0</v>
      </c>
      <c r="T322" s="14"/>
      <c r="U322" s="14"/>
      <c r="V322" s="14"/>
      <c r="W322" s="14"/>
      <c r="X322" s="14"/>
      <c r="Y322" s="14"/>
      <c r="Z322" s="14"/>
      <c r="AA322" s="14"/>
    </row>
    <row r="323" hidden="1" customHeight="1" spans="1:27">
      <c r="A323" s="13">
        <f>MATCH(B323,'2021年11月-2022年3月旅行社组织国内游客在厦住宿补助'!C$5:C$39,0)</f>
        <v>3</v>
      </c>
      <c r="B323" s="14" t="s">
        <v>52</v>
      </c>
      <c r="C323" s="15">
        <f>COUNTIF(B$6:B323,B323)</f>
        <v>86</v>
      </c>
      <c r="D323" s="15" t="str">
        <f t="shared" si="10"/>
        <v>GD802JV2QM50</v>
      </c>
      <c r="E323" s="31" t="s">
        <v>610</v>
      </c>
      <c r="F323" s="16">
        <v>4</v>
      </c>
      <c r="G323" s="32" t="s">
        <v>611</v>
      </c>
      <c r="H323" s="32">
        <v>2</v>
      </c>
      <c r="I323" s="32">
        <v>3</v>
      </c>
      <c r="J323" s="32">
        <v>0.01</v>
      </c>
      <c r="K323" s="17">
        <v>20220303</v>
      </c>
      <c r="L323" s="17">
        <v>20220305</v>
      </c>
      <c r="M323" s="14" t="s">
        <v>612</v>
      </c>
      <c r="N323" s="14"/>
      <c r="O323" s="14">
        <v>2</v>
      </c>
      <c r="P323" s="14">
        <v>3</v>
      </c>
      <c r="Q323" s="14">
        <v>70</v>
      </c>
      <c r="R323" s="24" t="s">
        <v>147</v>
      </c>
      <c r="S323" s="14">
        <f t="shared" si="11"/>
        <v>30</v>
      </c>
      <c r="T323" s="14"/>
      <c r="U323" s="14"/>
      <c r="V323" s="14"/>
      <c r="W323" s="14"/>
      <c r="X323" s="14"/>
      <c r="Y323" s="14"/>
      <c r="Z323" s="14"/>
      <c r="AA323" s="14"/>
    </row>
    <row r="324" hidden="1" customHeight="1" spans="1:27">
      <c r="A324" s="13">
        <f>MATCH(B324,'2021年11月-2022年3月旅行社组织国内游客在厦住宿补助'!C$5:C$39,0)</f>
        <v>3</v>
      </c>
      <c r="B324" s="14" t="s">
        <v>52</v>
      </c>
      <c r="C324" s="15">
        <f>COUNTIF(B$6:B324,B324)</f>
        <v>87</v>
      </c>
      <c r="D324" s="15" t="str">
        <f t="shared" si="10"/>
        <v>GD23EPHJGM03</v>
      </c>
      <c r="E324" s="31" t="s">
        <v>613</v>
      </c>
      <c r="F324" s="16">
        <v>4</v>
      </c>
      <c r="G324" s="38" t="s">
        <v>510</v>
      </c>
      <c r="H324" s="32">
        <v>1</v>
      </c>
      <c r="I324" s="32">
        <v>3</v>
      </c>
      <c r="J324" s="32">
        <v>0.012</v>
      </c>
      <c r="K324" s="17">
        <v>20220303</v>
      </c>
      <c r="L324" s="17">
        <v>20220307</v>
      </c>
      <c r="M324" s="14"/>
      <c r="N324" s="14"/>
      <c r="O324" s="14">
        <v>1</v>
      </c>
      <c r="P324" s="14">
        <v>3</v>
      </c>
      <c r="Q324" s="14">
        <f t="shared" si="9"/>
        <v>120</v>
      </c>
      <c r="R324" s="24" t="s">
        <v>147</v>
      </c>
      <c r="S324" s="14">
        <f t="shared" si="11"/>
        <v>0</v>
      </c>
      <c r="T324" s="14"/>
      <c r="U324" s="14"/>
      <c r="V324" s="14"/>
      <c r="W324" s="14"/>
      <c r="X324" s="14"/>
      <c r="Y324" s="14"/>
      <c r="Z324" s="14"/>
      <c r="AA324" s="14"/>
    </row>
    <row r="325" hidden="1" customHeight="1" spans="1:27">
      <c r="A325" s="13">
        <f>MATCH(B325,'2021年11月-2022年3月旅行社组织国内游客在厦住宿补助'!C$5:C$39,0)</f>
        <v>3</v>
      </c>
      <c r="B325" s="14" t="s">
        <v>52</v>
      </c>
      <c r="C325" s="15">
        <f>COUNTIF(B$6:B325,B325)</f>
        <v>88</v>
      </c>
      <c r="D325" s="15" t="str">
        <f t="shared" si="10"/>
        <v>GD86EF80Q705</v>
      </c>
      <c r="E325" s="31" t="s">
        <v>614</v>
      </c>
      <c r="F325" s="16">
        <v>14</v>
      </c>
      <c r="G325" s="38" t="s">
        <v>561</v>
      </c>
      <c r="H325" s="32">
        <v>7</v>
      </c>
      <c r="I325" s="32">
        <v>19</v>
      </c>
      <c r="J325" s="32">
        <v>0.075</v>
      </c>
      <c r="K325" s="17">
        <v>20220306</v>
      </c>
      <c r="L325" s="17">
        <v>20220310</v>
      </c>
      <c r="M325" s="14"/>
      <c r="N325" s="14"/>
      <c r="O325" s="14">
        <v>7</v>
      </c>
      <c r="P325" s="14">
        <v>19</v>
      </c>
      <c r="Q325" s="14">
        <v>750</v>
      </c>
      <c r="R325" s="24" t="s">
        <v>147</v>
      </c>
      <c r="S325" s="14">
        <f t="shared" si="11"/>
        <v>0</v>
      </c>
      <c r="T325" s="14"/>
      <c r="U325" s="14"/>
      <c r="V325" s="14"/>
      <c r="W325" s="14"/>
      <c r="X325" s="14"/>
      <c r="Y325" s="14"/>
      <c r="Z325" s="14"/>
      <c r="AA325" s="14"/>
    </row>
    <row r="326" hidden="1" customHeight="1" spans="1:27">
      <c r="A326" s="13">
        <f>MATCH(B326,'2021年11月-2022年3月旅行社组织国内游客在厦住宿补助'!C$5:C$39,0)</f>
        <v>3</v>
      </c>
      <c r="B326" s="14" t="s">
        <v>52</v>
      </c>
      <c r="C326" s="15">
        <f>COUNTIF(B$6:B326,B326)</f>
        <v>89</v>
      </c>
      <c r="D326" s="15" t="str">
        <f t="shared" si="10"/>
        <v>GD06CFP87633</v>
      </c>
      <c r="E326" s="31" t="s">
        <v>615</v>
      </c>
      <c r="F326" s="16">
        <v>5</v>
      </c>
      <c r="G326" s="32" t="s">
        <v>616</v>
      </c>
      <c r="H326" s="32">
        <v>3</v>
      </c>
      <c r="I326" s="32">
        <v>9</v>
      </c>
      <c r="J326" s="32">
        <v>0.036</v>
      </c>
      <c r="K326" s="17">
        <v>20220307</v>
      </c>
      <c r="L326" s="17">
        <v>20220312</v>
      </c>
      <c r="M326" s="14" t="s">
        <v>617</v>
      </c>
      <c r="N326" s="14"/>
      <c r="O326" s="14">
        <v>3</v>
      </c>
      <c r="P326" s="14">
        <v>9</v>
      </c>
      <c r="Q326" s="14">
        <v>240</v>
      </c>
      <c r="R326" s="24" t="s">
        <v>147</v>
      </c>
      <c r="S326" s="14">
        <f t="shared" si="11"/>
        <v>120</v>
      </c>
      <c r="T326" s="14"/>
      <c r="U326" s="14"/>
      <c r="V326" s="14"/>
      <c r="W326" s="14"/>
      <c r="X326" s="14"/>
      <c r="Y326" s="14"/>
      <c r="Z326" s="14"/>
      <c r="AA326" s="14"/>
    </row>
    <row r="327" hidden="1" customHeight="1" spans="1:27">
      <c r="A327" s="13">
        <f>MATCH(B327,'2021年11月-2022年3月旅行社组织国内游客在厦住宿补助'!C$5:C$39,0)</f>
        <v>3</v>
      </c>
      <c r="B327" s="14" t="s">
        <v>52</v>
      </c>
      <c r="C327" s="15">
        <f>COUNTIF(B$6:B327,B327)</f>
        <v>90</v>
      </c>
      <c r="D327" s="15" t="str">
        <f t="shared" si="10"/>
        <v>GD75558TA414</v>
      </c>
      <c r="E327" s="31" t="s">
        <v>618</v>
      </c>
      <c r="F327" s="16">
        <v>2</v>
      </c>
      <c r="G327" s="32" t="s">
        <v>486</v>
      </c>
      <c r="H327" s="32">
        <v>1</v>
      </c>
      <c r="I327" s="32">
        <v>2</v>
      </c>
      <c r="J327" s="32">
        <v>0.007</v>
      </c>
      <c r="K327" s="17">
        <v>20220312</v>
      </c>
      <c r="L327" s="17">
        <v>20220314</v>
      </c>
      <c r="M327" s="14"/>
      <c r="N327" s="14"/>
      <c r="O327" s="14">
        <v>1</v>
      </c>
      <c r="P327" s="14">
        <v>2</v>
      </c>
      <c r="Q327" s="14">
        <f t="shared" ref="Q327:Q390" si="12">IF(R327="是",IF(P327=1,O327*30,IF(P327=2,O327*70,IF(P327&gt;2,O327*120,0))),0)</f>
        <v>70</v>
      </c>
      <c r="R327" s="24" t="s">
        <v>147</v>
      </c>
      <c r="S327" s="14">
        <f t="shared" si="11"/>
        <v>0</v>
      </c>
      <c r="T327" s="14"/>
      <c r="U327" s="14"/>
      <c r="V327" s="14"/>
      <c r="W327" s="14"/>
      <c r="X327" s="14"/>
      <c r="Y327" s="14"/>
      <c r="Z327" s="14"/>
      <c r="AA327" s="14"/>
    </row>
    <row r="328" hidden="1" customHeight="1" spans="1:27">
      <c r="A328" s="13">
        <f>MATCH(B328,'2021年11月-2022年3月旅行社组织国内游客在厦住宿补助'!C$5:C$39,0)</f>
        <v>3</v>
      </c>
      <c r="B328" s="14" t="s">
        <v>52</v>
      </c>
      <c r="C328" s="15">
        <f>COUNTIF(B$6:B328,B328)</f>
        <v>91</v>
      </c>
      <c r="D328" s="15" t="str">
        <f t="shared" si="10"/>
        <v>GD81TBQEWN92</v>
      </c>
      <c r="E328" s="31" t="s">
        <v>619</v>
      </c>
      <c r="F328" s="16">
        <v>3</v>
      </c>
      <c r="G328" s="38" t="s">
        <v>620</v>
      </c>
      <c r="H328" s="32">
        <v>2</v>
      </c>
      <c r="I328" s="32">
        <v>6</v>
      </c>
      <c r="J328" s="32">
        <v>0.019</v>
      </c>
      <c r="K328" s="17">
        <v>2022313</v>
      </c>
      <c r="L328" s="17">
        <v>20220317</v>
      </c>
      <c r="M328" s="14"/>
      <c r="N328" s="14"/>
      <c r="O328" s="14">
        <v>2</v>
      </c>
      <c r="P328" s="14">
        <v>6</v>
      </c>
      <c r="Q328" s="14">
        <v>190</v>
      </c>
      <c r="R328" s="24" t="s">
        <v>147</v>
      </c>
      <c r="S328" s="14">
        <f t="shared" si="11"/>
        <v>0</v>
      </c>
      <c r="T328" s="14"/>
      <c r="U328" s="14"/>
      <c r="V328" s="14"/>
      <c r="W328" s="14"/>
      <c r="X328" s="14"/>
      <c r="Y328" s="14"/>
      <c r="Z328" s="14"/>
      <c r="AA328" s="14"/>
    </row>
    <row r="329" hidden="1" customHeight="1" spans="1:27">
      <c r="A329" s="13">
        <f>MATCH(B329,'2021年11月-2022年3月旅行社组织国内游客在厦住宿补助'!C$5:C$39,0)</f>
        <v>1</v>
      </c>
      <c r="B329" s="14" t="s">
        <v>55</v>
      </c>
      <c r="C329" s="15">
        <f>COUNTIF(B$6:B329,B329)</f>
        <v>1</v>
      </c>
      <c r="D329" s="15" t="str">
        <f t="shared" ref="D329:D392" si="13">IF(E329=E328,"",E329)</f>
        <v>GD85E7MP6N72</v>
      </c>
      <c r="E329" s="31" t="s">
        <v>621</v>
      </c>
      <c r="F329" s="16">
        <v>20</v>
      </c>
      <c r="G329" s="38" t="s">
        <v>390</v>
      </c>
      <c r="H329" s="32">
        <v>20</v>
      </c>
      <c r="I329" s="32">
        <v>4</v>
      </c>
      <c r="J329" s="32">
        <f>H329*120/10000</f>
        <v>0.24</v>
      </c>
      <c r="K329" s="17">
        <v>20211101</v>
      </c>
      <c r="L329" s="17">
        <v>20211105</v>
      </c>
      <c r="M329" s="14"/>
      <c r="N329" s="14"/>
      <c r="O329" s="14">
        <v>20</v>
      </c>
      <c r="P329" s="14">
        <v>4</v>
      </c>
      <c r="Q329" s="14">
        <f t="shared" si="12"/>
        <v>2400</v>
      </c>
      <c r="R329" s="24" t="s">
        <v>147</v>
      </c>
      <c r="S329" s="14">
        <f t="shared" si="11"/>
        <v>0</v>
      </c>
      <c r="T329" s="14"/>
      <c r="U329" s="14"/>
      <c r="V329" s="14"/>
      <c r="W329" s="14"/>
      <c r="X329" s="14"/>
      <c r="Y329" s="14"/>
      <c r="Z329" s="14"/>
      <c r="AA329" s="14"/>
    </row>
    <row r="330" hidden="1" customHeight="1" spans="1:27">
      <c r="A330" s="13">
        <f>MATCH(B330,'2021年11月-2022年3月旅行社组织国内游客在厦住宿补助'!C$5:C$39,0)</f>
        <v>1</v>
      </c>
      <c r="B330" s="14" t="s">
        <v>55</v>
      </c>
      <c r="C330" s="15">
        <f>COUNTIF(B$6:B330,B330)</f>
        <v>2</v>
      </c>
      <c r="D330" s="15" t="str">
        <f t="shared" si="13"/>
        <v>GD331N7QGH98</v>
      </c>
      <c r="E330" s="31" t="s">
        <v>622</v>
      </c>
      <c r="F330" s="16">
        <v>21</v>
      </c>
      <c r="G330" s="38" t="s">
        <v>623</v>
      </c>
      <c r="H330" s="32">
        <v>21</v>
      </c>
      <c r="I330" s="32">
        <v>4</v>
      </c>
      <c r="J330" s="32">
        <f>H330*120/10000</f>
        <v>0.252</v>
      </c>
      <c r="K330" s="17">
        <v>20211101</v>
      </c>
      <c r="L330" s="17">
        <v>20211105</v>
      </c>
      <c r="M330" s="14" t="s">
        <v>624</v>
      </c>
      <c r="N330" s="14"/>
      <c r="O330" s="14">
        <v>21</v>
      </c>
      <c r="P330" s="14">
        <v>4</v>
      </c>
      <c r="Q330" s="14">
        <f t="shared" si="12"/>
        <v>0</v>
      </c>
      <c r="R330" s="24" t="s">
        <v>155</v>
      </c>
      <c r="S330" s="14">
        <f t="shared" ref="S330:S393" si="14">J330*10000-Q330</f>
        <v>2520</v>
      </c>
      <c r="T330" s="14"/>
      <c r="U330" s="14"/>
      <c r="V330" s="14"/>
      <c r="W330" s="14"/>
      <c r="X330" s="14"/>
      <c r="Y330" s="14"/>
      <c r="Z330" s="14"/>
      <c r="AA330" s="14"/>
    </row>
    <row r="331" hidden="1" customHeight="1" spans="1:27">
      <c r="A331" s="13">
        <f>MATCH(B331,'2021年11月-2022年3月旅行社组织国内游客在厦住宿补助'!C$5:C$39,0)</f>
        <v>1</v>
      </c>
      <c r="B331" s="14" t="s">
        <v>55</v>
      </c>
      <c r="C331" s="15">
        <f>COUNTIF(B$6:B331,B331)</f>
        <v>3</v>
      </c>
      <c r="D331" s="15" t="str">
        <f t="shared" si="13"/>
        <v>GD2532WDJI28</v>
      </c>
      <c r="E331" s="31" t="s">
        <v>625</v>
      </c>
      <c r="F331" s="16">
        <v>8</v>
      </c>
      <c r="G331" s="38" t="s">
        <v>390</v>
      </c>
      <c r="H331" s="32">
        <v>8</v>
      </c>
      <c r="I331" s="32">
        <v>5</v>
      </c>
      <c r="J331" s="32">
        <f>H331*120/10000</f>
        <v>0.096</v>
      </c>
      <c r="K331" s="17">
        <v>20211101</v>
      </c>
      <c r="L331" s="17">
        <v>20211106</v>
      </c>
      <c r="M331" s="14"/>
      <c r="N331" s="14"/>
      <c r="O331" s="14">
        <v>8</v>
      </c>
      <c r="P331" s="14">
        <v>5</v>
      </c>
      <c r="Q331" s="14">
        <f t="shared" si="12"/>
        <v>960</v>
      </c>
      <c r="R331" s="24" t="s">
        <v>147</v>
      </c>
      <c r="S331" s="14">
        <f t="shared" si="14"/>
        <v>0</v>
      </c>
      <c r="T331" s="14"/>
      <c r="U331" s="14"/>
      <c r="V331" s="14"/>
      <c r="W331" s="14"/>
      <c r="X331" s="14"/>
      <c r="Y331" s="14"/>
      <c r="Z331" s="14"/>
      <c r="AA331" s="14"/>
    </row>
    <row r="332" hidden="1" customHeight="1" spans="1:27">
      <c r="A332" s="13">
        <f>MATCH(B332,'2021年11月-2022年3月旅行社组织国内游客在厦住宿补助'!C$5:C$39,0)</f>
        <v>1</v>
      </c>
      <c r="B332" s="14" t="s">
        <v>55</v>
      </c>
      <c r="C332" s="15">
        <f>COUNTIF(B$6:B332,B332)</f>
        <v>4</v>
      </c>
      <c r="D332" s="15" t="str">
        <f t="shared" si="13"/>
        <v>GD84FNM2X607</v>
      </c>
      <c r="E332" s="31" t="s">
        <v>626</v>
      </c>
      <c r="F332" s="16">
        <v>17</v>
      </c>
      <c r="G332" s="38" t="s">
        <v>275</v>
      </c>
      <c r="H332" s="32">
        <v>17</v>
      </c>
      <c r="I332" s="32">
        <v>5</v>
      </c>
      <c r="J332" s="32">
        <f>H332*120/10000</f>
        <v>0.204</v>
      </c>
      <c r="K332" s="17">
        <v>20211101</v>
      </c>
      <c r="L332" s="17">
        <v>20211106</v>
      </c>
      <c r="M332" s="14"/>
      <c r="N332" s="14"/>
      <c r="O332" s="14">
        <v>17</v>
      </c>
      <c r="P332" s="14">
        <v>5</v>
      </c>
      <c r="Q332" s="14">
        <f t="shared" si="12"/>
        <v>2040</v>
      </c>
      <c r="R332" s="24" t="s">
        <v>147</v>
      </c>
      <c r="S332" s="14">
        <f t="shared" si="14"/>
        <v>0</v>
      </c>
      <c r="T332" s="14"/>
      <c r="U332" s="14"/>
      <c r="V332" s="14"/>
      <c r="W332" s="14"/>
      <c r="X332" s="14"/>
      <c r="Y332" s="14"/>
      <c r="Z332" s="14"/>
      <c r="AA332" s="14"/>
    </row>
    <row r="333" ht="17.4" hidden="1" customHeight="1" spans="1:27">
      <c r="A333" s="13">
        <f>MATCH(B333,'2021年11月-2022年3月旅行社组织国内游客在厦住宿补助'!C$5:C$39,0)</f>
        <v>1</v>
      </c>
      <c r="B333" s="14" t="s">
        <v>55</v>
      </c>
      <c r="C333" s="15">
        <f>COUNTIF(B$6:B333,B333)</f>
        <v>5</v>
      </c>
      <c r="D333" s="15" t="str">
        <f t="shared" si="13"/>
        <v>GD220IS3FF04</v>
      </c>
      <c r="E333" s="31" t="s">
        <v>627</v>
      </c>
      <c r="F333" s="16">
        <v>21</v>
      </c>
      <c r="G333" s="38" t="s">
        <v>275</v>
      </c>
      <c r="H333" s="32">
        <v>21</v>
      </c>
      <c r="I333" s="32">
        <v>5</v>
      </c>
      <c r="J333" s="32">
        <f t="shared" ref="J333:J396" si="15">H333*120/10000</f>
        <v>0.252</v>
      </c>
      <c r="K333" s="17">
        <v>20211101</v>
      </c>
      <c r="L333" s="17">
        <v>20211106</v>
      </c>
      <c r="M333" s="14" t="s">
        <v>628</v>
      </c>
      <c r="N333" s="14"/>
      <c r="O333" s="14">
        <v>20</v>
      </c>
      <c r="P333" s="14">
        <v>5</v>
      </c>
      <c r="Q333" s="14">
        <f t="shared" si="12"/>
        <v>2400</v>
      </c>
      <c r="R333" s="24" t="s">
        <v>147</v>
      </c>
      <c r="S333" s="14">
        <f t="shared" si="14"/>
        <v>120</v>
      </c>
      <c r="T333" s="14"/>
      <c r="U333" s="14"/>
      <c r="V333" s="14"/>
      <c r="W333" s="14"/>
      <c r="X333" s="14"/>
      <c r="Y333" s="14"/>
      <c r="Z333" s="14"/>
      <c r="AA333" s="14"/>
    </row>
    <row r="334" hidden="1" customHeight="1" spans="1:27">
      <c r="A334" s="13">
        <f>MATCH(B334,'2021年11月-2022年3月旅行社组织国内游客在厦住宿补助'!C$5:C$39,0)</f>
        <v>1</v>
      </c>
      <c r="B334" s="14" t="s">
        <v>55</v>
      </c>
      <c r="C334" s="15">
        <f>COUNTIF(B$6:B334,B334)</f>
        <v>6</v>
      </c>
      <c r="D334" s="15" t="str">
        <f t="shared" si="13"/>
        <v>GD477XIGTN15</v>
      </c>
      <c r="E334" s="31" t="s">
        <v>629</v>
      </c>
      <c r="F334" s="16">
        <v>21</v>
      </c>
      <c r="G334" s="38" t="s">
        <v>275</v>
      </c>
      <c r="H334" s="32">
        <v>21</v>
      </c>
      <c r="I334" s="32">
        <v>4</v>
      </c>
      <c r="J334" s="32">
        <f t="shared" si="15"/>
        <v>0.252</v>
      </c>
      <c r="K334" s="17">
        <v>20211101</v>
      </c>
      <c r="L334" s="17">
        <v>20211105</v>
      </c>
      <c r="M334" s="14"/>
      <c r="N334" s="14"/>
      <c r="O334" s="14">
        <v>21</v>
      </c>
      <c r="P334" s="14">
        <v>4</v>
      </c>
      <c r="Q334" s="14">
        <f t="shared" si="12"/>
        <v>2520</v>
      </c>
      <c r="R334" s="24" t="s">
        <v>147</v>
      </c>
      <c r="S334" s="14">
        <f t="shared" si="14"/>
        <v>0</v>
      </c>
      <c r="T334" s="14"/>
      <c r="U334" s="14"/>
      <c r="V334" s="14"/>
      <c r="W334" s="14"/>
      <c r="X334" s="14"/>
      <c r="Y334" s="14"/>
      <c r="Z334" s="14"/>
      <c r="AA334" s="14"/>
    </row>
    <row r="335" hidden="1" customHeight="1" spans="1:27">
      <c r="A335" s="13">
        <f>MATCH(B335,'2021年11月-2022年3月旅行社组织国内游客在厦住宿补助'!C$5:C$39,0)</f>
        <v>1</v>
      </c>
      <c r="B335" s="14" t="s">
        <v>55</v>
      </c>
      <c r="C335" s="15">
        <f>COUNTIF(B$6:B335,B335)</f>
        <v>7</v>
      </c>
      <c r="D335" s="15" t="str">
        <f t="shared" si="13"/>
        <v>GD98G9OGU243</v>
      </c>
      <c r="E335" s="31" t="s">
        <v>630</v>
      </c>
      <c r="F335" s="16">
        <v>31</v>
      </c>
      <c r="G335" s="38" t="s">
        <v>623</v>
      </c>
      <c r="H335" s="32">
        <v>31</v>
      </c>
      <c r="I335" s="32">
        <v>4</v>
      </c>
      <c r="J335" s="32">
        <f t="shared" si="15"/>
        <v>0.372</v>
      </c>
      <c r="K335" s="17">
        <v>20211101</v>
      </c>
      <c r="L335" s="17">
        <v>20211105</v>
      </c>
      <c r="M335" s="14" t="s">
        <v>631</v>
      </c>
      <c r="N335" s="14"/>
      <c r="O335" s="14">
        <v>30</v>
      </c>
      <c r="P335" s="14">
        <v>4</v>
      </c>
      <c r="Q335" s="14">
        <f t="shared" si="12"/>
        <v>3600</v>
      </c>
      <c r="R335" s="24" t="s">
        <v>147</v>
      </c>
      <c r="S335" s="14">
        <f t="shared" si="14"/>
        <v>120</v>
      </c>
      <c r="T335" s="14"/>
      <c r="U335" s="14"/>
      <c r="V335" s="14"/>
      <c r="W335" s="14"/>
      <c r="X335" s="14"/>
      <c r="Y335" s="14"/>
      <c r="Z335" s="14"/>
      <c r="AA335" s="14"/>
    </row>
    <row r="336" hidden="1" customHeight="1" spans="1:27">
      <c r="A336" s="13">
        <f>MATCH(B336,'2021年11月-2022年3月旅行社组织国内游客在厦住宿补助'!C$5:C$39,0)</f>
        <v>1</v>
      </c>
      <c r="B336" s="14" t="s">
        <v>55</v>
      </c>
      <c r="C336" s="15">
        <f>COUNTIF(B$6:B336,B336)</f>
        <v>8</v>
      </c>
      <c r="D336" s="15" t="str">
        <f t="shared" si="13"/>
        <v>GD28726LDB77</v>
      </c>
      <c r="E336" s="31" t="s">
        <v>632</v>
      </c>
      <c r="F336" s="16">
        <v>26</v>
      </c>
      <c r="G336" s="38" t="s">
        <v>390</v>
      </c>
      <c r="H336" s="32">
        <v>26</v>
      </c>
      <c r="I336" s="32">
        <v>4</v>
      </c>
      <c r="J336" s="32">
        <f t="shared" si="15"/>
        <v>0.312</v>
      </c>
      <c r="K336" s="17">
        <v>20211101</v>
      </c>
      <c r="L336" s="17">
        <v>20211105</v>
      </c>
      <c r="M336" s="14"/>
      <c r="N336" s="14"/>
      <c r="O336" s="14">
        <v>26</v>
      </c>
      <c r="P336" s="14">
        <v>4</v>
      </c>
      <c r="Q336" s="14">
        <f t="shared" si="12"/>
        <v>3120</v>
      </c>
      <c r="R336" s="24" t="s">
        <v>147</v>
      </c>
      <c r="S336" s="14">
        <f t="shared" si="14"/>
        <v>0</v>
      </c>
      <c r="T336" s="14"/>
      <c r="U336" s="14"/>
      <c r="V336" s="14"/>
      <c r="W336" s="14"/>
      <c r="X336" s="14"/>
      <c r="Y336" s="14"/>
      <c r="Z336" s="14"/>
      <c r="AA336" s="14"/>
    </row>
    <row r="337" hidden="1" customHeight="1" spans="1:27">
      <c r="A337" s="13">
        <f>MATCH(B337,'2021年11月-2022年3月旅行社组织国内游客在厦住宿补助'!C$5:C$39,0)</f>
        <v>1</v>
      </c>
      <c r="B337" s="14" t="s">
        <v>55</v>
      </c>
      <c r="C337" s="15">
        <f>COUNTIF(B$6:B337,B337)</f>
        <v>9</v>
      </c>
      <c r="D337" s="15" t="str">
        <f t="shared" si="13"/>
        <v>GD2031GFRU85</v>
      </c>
      <c r="E337" s="31" t="s">
        <v>633</v>
      </c>
      <c r="F337" s="16">
        <v>4</v>
      </c>
      <c r="G337" s="38" t="s">
        <v>634</v>
      </c>
      <c r="H337" s="32">
        <v>4</v>
      </c>
      <c r="I337" s="32">
        <v>4</v>
      </c>
      <c r="J337" s="32">
        <f t="shared" si="15"/>
        <v>0.048</v>
      </c>
      <c r="K337" s="17">
        <v>20211101</v>
      </c>
      <c r="L337" s="17">
        <v>20211105</v>
      </c>
      <c r="M337" s="14"/>
      <c r="N337" s="14"/>
      <c r="O337" s="14">
        <v>4</v>
      </c>
      <c r="P337" s="14">
        <v>4</v>
      </c>
      <c r="Q337" s="14">
        <f t="shared" si="12"/>
        <v>480</v>
      </c>
      <c r="R337" s="24" t="s">
        <v>147</v>
      </c>
      <c r="S337" s="14">
        <f t="shared" si="14"/>
        <v>0</v>
      </c>
      <c r="T337" s="14"/>
      <c r="U337" s="14"/>
      <c r="V337" s="14"/>
      <c r="W337" s="14"/>
      <c r="X337" s="14"/>
      <c r="Y337" s="14"/>
      <c r="Z337" s="14"/>
      <c r="AA337" s="14"/>
    </row>
    <row r="338" hidden="1" customHeight="1" spans="1:27">
      <c r="A338" s="13">
        <f>MATCH(B338,'2021年11月-2022年3月旅行社组织国内游客在厦住宿补助'!C$5:C$39,0)</f>
        <v>1</v>
      </c>
      <c r="B338" s="14" t="s">
        <v>55</v>
      </c>
      <c r="C338" s="15">
        <f>COUNTIF(B$6:B338,B338)</f>
        <v>10</v>
      </c>
      <c r="D338" s="15" t="str">
        <f t="shared" si="13"/>
        <v>GD247SH6C952</v>
      </c>
      <c r="E338" s="31" t="s">
        <v>635</v>
      </c>
      <c r="F338" s="16">
        <v>29</v>
      </c>
      <c r="G338" s="38" t="s">
        <v>634</v>
      </c>
      <c r="H338" s="32">
        <v>29</v>
      </c>
      <c r="I338" s="32">
        <v>5</v>
      </c>
      <c r="J338" s="32">
        <f t="shared" si="15"/>
        <v>0.348</v>
      </c>
      <c r="K338" s="17">
        <v>20211101</v>
      </c>
      <c r="L338" s="17">
        <v>20211106</v>
      </c>
      <c r="M338" s="14"/>
      <c r="N338" s="14"/>
      <c r="O338" s="14">
        <v>29</v>
      </c>
      <c r="P338" s="14">
        <v>5</v>
      </c>
      <c r="Q338" s="14">
        <f t="shared" si="12"/>
        <v>3480</v>
      </c>
      <c r="R338" s="24" t="s">
        <v>147</v>
      </c>
      <c r="S338" s="14">
        <f t="shared" si="14"/>
        <v>0</v>
      </c>
      <c r="T338" s="14"/>
      <c r="U338" s="14"/>
      <c r="V338" s="14"/>
      <c r="W338" s="14"/>
      <c r="X338" s="14"/>
      <c r="Y338" s="14"/>
      <c r="Z338" s="14"/>
      <c r="AA338" s="14"/>
    </row>
    <row r="339" hidden="1" customHeight="1" spans="1:27">
      <c r="A339" s="13">
        <f>MATCH(B339,'2021年11月-2022年3月旅行社组织国内游客在厦住宿补助'!C$5:C$39,0)</f>
        <v>1</v>
      </c>
      <c r="B339" s="14" t="s">
        <v>55</v>
      </c>
      <c r="C339" s="15">
        <f>COUNTIF(B$6:B339,B339)</f>
        <v>11</v>
      </c>
      <c r="D339" s="15" t="str">
        <f t="shared" si="13"/>
        <v>GD98LQ348F74</v>
      </c>
      <c r="E339" s="31" t="s">
        <v>636</v>
      </c>
      <c r="F339" s="16">
        <v>21</v>
      </c>
      <c r="G339" s="38" t="s">
        <v>634</v>
      </c>
      <c r="H339" s="32">
        <v>21</v>
      </c>
      <c r="I339" s="32">
        <v>4</v>
      </c>
      <c r="J339" s="32">
        <f t="shared" si="15"/>
        <v>0.252</v>
      </c>
      <c r="K339" s="17">
        <v>20211101</v>
      </c>
      <c r="L339" s="17">
        <v>20211105</v>
      </c>
      <c r="M339" s="14"/>
      <c r="N339" s="14"/>
      <c r="O339" s="14">
        <v>21</v>
      </c>
      <c r="P339" s="14">
        <v>4</v>
      </c>
      <c r="Q339" s="14">
        <f t="shared" si="12"/>
        <v>2520</v>
      </c>
      <c r="R339" s="24" t="s">
        <v>147</v>
      </c>
      <c r="S339" s="14">
        <f t="shared" si="14"/>
        <v>0</v>
      </c>
      <c r="T339" s="14"/>
      <c r="U339" s="14"/>
      <c r="V339" s="14"/>
      <c r="W339" s="14"/>
      <c r="X339" s="14"/>
      <c r="Y339" s="14"/>
      <c r="Z339" s="14"/>
      <c r="AA339" s="14"/>
    </row>
    <row r="340" hidden="1" customHeight="1" spans="1:27">
      <c r="A340" s="13">
        <f>MATCH(B340,'2021年11月-2022年3月旅行社组织国内游客在厦住宿补助'!C$5:C$39,0)</f>
        <v>1</v>
      </c>
      <c r="B340" s="14" t="s">
        <v>55</v>
      </c>
      <c r="C340" s="15">
        <f>COUNTIF(B$6:B340,B340)</f>
        <v>12</v>
      </c>
      <c r="D340" s="15" t="str">
        <f t="shared" si="13"/>
        <v>GD44TK530274</v>
      </c>
      <c r="E340" s="31" t="s">
        <v>637</v>
      </c>
      <c r="F340" s="16">
        <v>25</v>
      </c>
      <c r="G340" s="38" t="s">
        <v>623</v>
      </c>
      <c r="H340" s="32">
        <v>25</v>
      </c>
      <c r="I340" s="32">
        <v>4</v>
      </c>
      <c r="J340" s="32">
        <f t="shared" si="15"/>
        <v>0.3</v>
      </c>
      <c r="K340" s="17">
        <v>20211102</v>
      </c>
      <c r="L340" s="17">
        <v>20211106</v>
      </c>
      <c r="M340" s="14"/>
      <c r="N340" s="14"/>
      <c r="O340" s="14">
        <v>25</v>
      </c>
      <c r="P340" s="14">
        <v>4</v>
      </c>
      <c r="Q340" s="14">
        <f t="shared" si="12"/>
        <v>3000</v>
      </c>
      <c r="R340" s="24" t="s">
        <v>147</v>
      </c>
      <c r="S340" s="14">
        <f t="shared" si="14"/>
        <v>0</v>
      </c>
      <c r="T340" s="14"/>
      <c r="U340" s="14"/>
      <c r="V340" s="14"/>
      <c r="W340" s="14"/>
      <c r="X340" s="14"/>
      <c r="Y340" s="14"/>
      <c r="Z340" s="14"/>
      <c r="AA340" s="14"/>
    </row>
    <row r="341" hidden="1" customHeight="1" spans="1:27">
      <c r="A341" s="13">
        <f>MATCH(B341,'2021年11月-2022年3月旅行社组织国内游客在厦住宿补助'!C$5:C$39,0)</f>
        <v>1</v>
      </c>
      <c r="B341" s="14" t="s">
        <v>55</v>
      </c>
      <c r="C341" s="15">
        <f>COUNTIF(B$6:B341,B341)</f>
        <v>13</v>
      </c>
      <c r="D341" s="15" t="str">
        <f t="shared" si="13"/>
        <v>GD05PQNTX414</v>
      </c>
      <c r="E341" s="31" t="s">
        <v>638</v>
      </c>
      <c r="F341" s="16">
        <v>30</v>
      </c>
      <c r="G341" s="38" t="s">
        <v>390</v>
      </c>
      <c r="H341" s="32">
        <v>30</v>
      </c>
      <c r="I341" s="32">
        <v>5</v>
      </c>
      <c r="J341" s="32">
        <f t="shared" si="15"/>
        <v>0.36</v>
      </c>
      <c r="K341" s="17">
        <v>20211102</v>
      </c>
      <c r="L341" s="17">
        <v>20211107</v>
      </c>
      <c r="M341" s="14"/>
      <c r="N341" s="14"/>
      <c r="O341" s="14">
        <v>30</v>
      </c>
      <c r="P341" s="14">
        <v>5</v>
      </c>
      <c r="Q341" s="14">
        <f t="shared" si="12"/>
        <v>3600</v>
      </c>
      <c r="R341" s="24" t="s">
        <v>147</v>
      </c>
      <c r="S341" s="14">
        <f t="shared" si="14"/>
        <v>0</v>
      </c>
      <c r="T341" s="14"/>
      <c r="U341" s="14"/>
      <c r="V341" s="14"/>
      <c r="W341" s="14"/>
      <c r="X341" s="14"/>
      <c r="Y341" s="14"/>
      <c r="Z341" s="14"/>
      <c r="AA341" s="14"/>
    </row>
    <row r="342" hidden="1" customHeight="1" spans="1:27">
      <c r="A342" s="13">
        <f>MATCH(B342,'2021年11月-2022年3月旅行社组织国内游客在厦住宿补助'!C$5:C$39,0)</f>
        <v>1</v>
      </c>
      <c r="B342" s="14" t="s">
        <v>55</v>
      </c>
      <c r="C342" s="15">
        <f>COUNTIF(B$6:B342,B342)</f>
        <v>14</v>
      </c>
      <c r="D342" s="15" t="str">
        <f t="shared" si="13"/>
        <v>GD14S4MWB872</v>
      </c>
      <c r="E342" s="31" t="s">
        <v>639</v>
      </c>
      <c r="F342" s="16">
        <v>23</v>
      </c>
      <c r="G342" s="38" t="s">
        <v>634</v>
      </c>
      <c r="H342" s="32">
        <v>23</v>
      </c>
      <c r="I342" s="32">
        <v>4</v>
      </c>
      <c r="J342" s="32">
        <f t="shared" si="15"/>
        <v>0.276</v>
      </c>
      <c r="K342" s="17">
        <v>20211102</v>
      </c>
      <c r="L342" s="17">
        <v>20211106</v>
      </c>
      <c r="M342" s="14"/>
      <c r="N342" s="14"/>
      <c r="O342" s="14">
        <v>23</v>
      </c>
      <c r="P342" s="14">
        <v>4</v>
      </c>
      <c r="Q342" s="14">
        <f t="shared" si="12"/>
        <v>2760</v>
      </c>
      <c r="R342" s="24" t="s">
        <v>147</v>
      </c>
      <c r="S342" s="14">
        <f t="shared" si="14"/>
        <v>0</v>
      </c>
      <c r="T342" s="14"/>
      <c r="U342" s="14"/>
      <c r="V342" s="14"/>
      <c r="W342" s="14"/>
      <c r="X342" s="14"/>
      <c r="Y342" s="14"/>
      <c r="Z342" s="14"/>
      <c r="AA342" s="14"/>
    </row>
    <row r="343" hidden="1" customHeight="1" spans="1:27">
      <c r="A343" s="13">
        <f>MATCH(B343,'2021年11月-2022年3月旅行社组织国内游客在厦住宿补助'!C$5:C$39,0)</f>
        <v>1</v>
      </c>
      <c r="B343" s="14" t="s">
        <v>55</v>
      </c>
      <c r="C343" s="15">
        <f>COUNTIF(B$6:B343,B343)</f>
        <v>15</v>
      </c>
      <c r="D343" s="15" t="str">
        <f t="shared" si="13"/>
        <v>GD24TFBLSV21</v>
      </c>
      <c r="E343" s="31" t="s">
        <v>640</v>
      </c>
      <c r="F343" s="16">
        <v>28</v>
      </c>
      <c r="G343" s="38" t="s">
        <v>275</v>
      </c>
      <c r="H343" s="32">
        <v>28</v>
      </c>
      <c r="I343" s="32">
        <v>4</v>
      </c>
      <c r="J343" s="32">
        <f t="shared" si="15"/>
        <v>0.336</v>
      </c>
      <c r="K343" s="17">
        <v>20211102</v>
      </c>
      <c r="L343" s="17">
        <v>20211106</v>
      </c>
      <c r="M343" s="14"/>
      <c r="N343" s="14"/>
      <c r="O343" s="14">
        <v>28</v>
      </c>
      <c r="P343" s="14">
        <v>4</v>
      </c>
      <c r="Q343" s="14">
        <f t="shared" si="12"/>
        <v>3360</v>
      </c>
      <c r="R343" s="24" t="s">
        <v>147</v>
      </c>
      <c r="S343" s="14">
        <f t="shared" si="14"/>
        <v>0</v>
      </c>
      <c r="T343" s="14"/>
      <c r="U343" s="14"/>
      <c r="V343" s="14"/>
      <c r="W343" s="14"/>
      <c r="X343" s="14"/>
      <c r="Y343" s="14"/>
      <c r="Z343" s="14"/>
      <c r="AA343" s="14"/>
    </row>
    <row r="344" hidden="1" customHeight="1" spans="1:27">
      <c r="A344" s="13">
        <f>MATCH(B344,'2021年11月-2022年3月旅行社组织国内游客在厦住宿补助'!C$5:C$39,0)</f>
        <v>1</v>
      </c>
      <c r="B344" s="14" t="s">
        <v>55</v>
      </c>
      <c r="C344" s="15">
        <f>COUNTIF(B$6:B344,B344)</f>
        <v>16</v>
      </c>
      <c r="D344" s="15" t="str">
        <f t="shared" si="13"/>
        <v>GD93WY2DYY67</v>
      </c>
      <c r="E344" s="31" t="s">
        <v>641</v>
      </c>
      <c r="F344" s="16">
        <v>20</v>
      </c>
      <c r="G344" s="38" t="s">
        <v>623</v>
      </c>
      <c r="H344" s="32">
        <v>20</v>
      </c>
      <c r="I344" s="32">
        <v>4</v>
      </c>
      <c r="J344" s="32">
        <f t="shared" si="15"/>
        <v>0.24</v>
      </c>
      <c r="K344" s="17">
        <v>20211102</v>
      </c>
      <c r="L344" s="17">
        <v>20211106</v>
      </c>
      <c r="M344" s="14"/>
      <c r="N344" s="14"/>
      <c r="O344" s="14">
        <v>20</v>
      </c>
      <c r="P344" s="14">
        <v>4</v>
      </c>
      <c r="Q344" s="14">
        <f t="shared" si="12"/>
        <v>2400</v>
      </c>
      <c r="R344" s="24" t="s">
        <v>147</v>
      </c>
      <c r="S344" s="14">
        <f t="shared" si="14"/>
        <v>0</v>
      </c>
      <c r="T344" s="14"/>
      <c r="U344" s="14"/>
      <c r="V344" s="14"/>
      <c r="W344" s="14"/>
      <c r="X344" s="14"/>
      <c r="Y344" s="14"/>
      <c r="Z344" s="14"/>
      <c r="AA344" s="14"/>
    </row>
    <row r="345" hidden="1" customHeight="1" spans="1:27">
      <c r="A345" s="13">
        <f>MATCH(B345,'2021年11月-2022年3月旅行社组织国内游客在厦住宿补助'!C$5:C$39,0)</f>
        <v>1</v>
      </c>
      <c r="B345" s="14" t="s">
        <v>55</v>
      </c>
      <c r="C345" s="15">
        <f>COUNTIF(B$6:B345,B345)</f>
        <v>17</v>
      </c>
      <c r="D345" s="15" t="str">
        <f t="shared" si="13"/>
        <v>GD64QTVWNB35</v>
      </c>
      <c r="E345" s="31" t="s">
        <v>642</v>
      </c>
      <c r="F345" s="16">
        <v>22</v>
      </c>
      <c r="G345" s="38" t="s">
        <v>390</v>
      </c>
      <c r="H345" s="32">
        <v>22</v>
      </c>
      <c r="I345" s="32">
        <v>4</v>
      </c>
      <c r="J345" s="32">
        <f t="shared" si="15"/>
        <v>0.264</v>
      </c>
      <c r="K345" s="17">
        <v>20211102</v>
      </c>
      <c r="L345" s="17">
        <v>20211106</v>
      </c>
      <c r="M345" s="14"/>
      <c r="N345" s="14"/>
      <c r="O345" s="14">
        <v>22</v>
      </c>
      <c r="P345" s="14">
        <v>4</v>
      </c>
      <c r="Q345" s="14">
        <f t="shared" si="12"/>
        <v>2640</v>
      </c>
      <c r="R345" s="24" t="s">
        <v>147</v>
      </c>
      <c r="S345" s="14">
        <f t="shared" si="14"/>
        <v>0</v>
      </c>
      <c r="T345" s="14"/>
      <c r="U345" s="14"/>
      <c r="V345" s="14"/>
      <c r="W345" s="14"/>
      <c r="X345" s="14"/>
      <c r="Y345" s="14"/>
      <c r="Z345" s="14"/>
      <c r="AA345" s="14"/>
    </row>
    <row r="346" hidden="1" customHeight="1" spans="1:27">
      <c r="A346" s="13">
        <f>MATCH(B346,'2021年11月-2022年3月旅行社组织国内游客在厦住宿补助'!C$5:C$39,0)</f>
        <v>1</v>
      </c>
      <c r="B346" s="14" t="s">
        <v>55</v>
      </c>
      <c r="C346" s="15">
        <f>COUNTIF(B$6:B346,B346)</f>
        <v>18</v>
      </c>
      <c r="D346" s="15" t="str">
        <f t="shared" si="13"/>
        <v>GD98PZLLUB88</v>
      </c>
      <c r="E346" s="31" t="s">
        <v>643</v>
      </c>
      <c r="F346" s="16">
        <v>25</v>
      </c>
      <c r="G346" s="38" t="s">
        <v>623</v>
      </c>
      <c r="H346" s="32">
        <v>25</v>
      </c>
      <c r="I346" s="32">
        <v>4</v>
      </c>
      <c r="J346" s="32">
        <f t="shared" si="15"/>
        <v>0.3</v>
      </c>
      <c r="K346" s="17">
        <v>20211102</v>
      </c>
      <c r="L346" s="17">
        <v>20211106</v>
      </c>
      <c r="M346" s="14" t="s">
        <v>644</v>
      </c>
      <c r="N346" s="14"/>
      <c r="O346" s="14">
        <v>23</v>
      </c>
      <c r="P346" s="14">
        <v>4</v>
      </c>
      <c r="Q346" s="14">
        <f t="shared" si="12"/>
        <v>2760</v>
      </c>
      <c r="R346" s="24" t="s">
        <v>147</v>
      </c>
      <c r="S346" s="14">
        <f t="shared" si="14"/>
        <v>240</v>
      </c>
      <c r="T346" s="14"/>
      <c r="U346" s="14"/>
      <c r="V346" s="14"/>
      <c r="W346" s="14"/>
      <c r="X346" s="14"/>
      <c r="Y346" s="14"/>
      <c r="Z346" s="14"/>
      <c r="AA346" s="14"/>
    </row>
    <row r="347" hidden="1" customHeight="1" spans="1:27">
      <c r="A347" s="13">
        <f>MATCH(B347,'2021年11月-2022年3月旅行社组织国内游客在厦住宿补助'!C$5:C$39,0)</f>
        <v>1</v>
      </c>
      <c r="B347" s="14" t="s">
        <v>55</v>
      </c>
      <c r="C347" s="15">
        <f>COUNTIF(B$6:B347,B347)</f>
        <v>19</v>
      </c>
      <c r="D347" s="15" t="str">
        <f t="shared" si="13"/>
        <v>GD08TYMCGZ38</v>
      </c>
      <c r="E347" s="31" t="s">
        <v>645</v>
      </c>
      <c r="F347" s="16">
        <v>24</v>
      </c>
      <c r="G347" s="38" t="s">
        <v>634</v>
      </c>
      <c r="H347" s="32">
        <v>24</v>
      </c>
      <c r="I347" s="32">
        <v>4</v>
      </c>
      <c r="J347" s="32">
        <f t="shared" si="15"/>
        <v>0.288</v>
      </c>
      <c r="K347" s="17">
        <v>20211102</v>
      </c>
      <c r="L347" s="17">
        <v>20211106</v>
      </c>
      <c r="M347" s="14"/>
      <c r="N347" s="14"/>
      <c r="O347" s="14">
        <v>24</v>
      </c>
      <c r="P347" s="14">
        <v>4</v>
      </c>
      <c r="Q347" s="14">
        <f t="shared" si="12"/>
        <v>2880</v>
      </c>
      <c r="R347" s="24" t="s">
        <v>147</v>
      </c>
      <c r="S347" s="14">
        <f t="shared" si="14"/>
        <v>0</v>
      </c>
      <c r="T347" s="14"/>
      <c r="U347" s="14"/>
      <c r="V347" s="14"/>
      <c r="W347" s="14"/>
      <c r="X347" s="14"/>
      <c r="Y347" s="14"/>
      <c r="Z347" s="14"/>
      <c r="AA347" s="14"/>
    </row>
    <row r="348" hidden="1" customHeight="1" spans="1:27">
      <c r="A348" s="13">
        <f>MATCH(B348,'2021年11月-2022年3月旅行社组织国内游客在厦住宿补助'!C$5:C$39,0)</f>
        <v>1</v>
      </c>
      <c r="B348" s="14" t="s">
        <v>55</v>
      </c>
      <c r="C348" s="15">
        <f>COUNTIF(B$6:B348,B348)</f>
        <v>20</v>
      </c>
      <c r="D348" s="15" t="str">
        <f t="shared" si="13"/>
        <v>GD58UZ9V4X50</v>
      </c>
      <c r="E348" s="31" t="s">
        <v>646</v>
      </c>
      <c r="F348" s="16">
        <v>29</v>
      </c>
      <c r="G348" s="38" t="s">
        <v>275</v>
      </c>
      <c r="H348" s="32">
        <v>29</v>
      </c>
      <c r="I348" s="32">
        <v>4</v>
      </c>
      <c r="J348" s="32">
        <f t="shared" si="15"/>
        <v>0.348</v>
      </c>
      <c r="K348" s="17">
        <v>20211102</v>
      </c>
      <c r="L348" s="17">
        <v>20211106</v>
      </c>
      <c r="M348" s="14"/>
      <c r="N348" s="14"/>
      <c r="O348" s="14">
        <v>29</v>
      </c>
      <c r="P348" s="14">
        <v>4</v>
      </c>
      <c r="Q348" s="14">
        <f t="shared" si="12"/>
        <v>3480</v>
      </c>
      <c r="R348" s="24" t="s">
        <v>147</v>
      </c>
      <c r="S348" s="14">
        <f t="shared" si="14"/>
        <v>0</v>
      </c>
      <c r="T348" s="14"/>
      <c r="U348" s="14"/>
      <c r="V348" s="14"/>
      <c r="W348" s="14"/>
      <c r="X348" s="14"/>
      <c r="Y348" s="14"/>
      <c r="Z348" s="14"/>
      <c r="AA348" s="14"/>
    </row>
    <row r="349" hidden="1" customHeight="1" spans="1:27">
      <c r="A349" s="13">
        <f>MATCH(B349,'2021年11月-2022年3月旅行社组织国内游客在厦住宿补助'!C$5:C$39,0)</f>
        <v>1</v>
      </c>
      <c r="B349" s="14" t="s">
        <v>55</v>
      </c>
      <c r="C349" s="15">
        <f>COUNTIF(B$6:B349,B349)</f>
        <v>21</v>
      </c>
      <c r="D349" s="15" t="str">
        <f t="shared" si="13"/>
        <v>GD268ZOFLF57</v>
      </c>
      <c r="E349" s="31" t="s">
        <v>647</v>
      </c>
      <c r="F349" s="16">
        <v>17</v>
      </c>
      <c r="G349" s="38" t="s">
        <v>390</v>
      </c>
      <c r="H349" s="32">
        <v>17</v>
      </c>
      <c r="I349" s="32">
        <v>4</v>
      </c>
      <c r="J349" s="32">
        <f t="shared" si="15"/>
        <v>0.204</v>
      </c>
      <c r="K349" s="17">
        <v>20211103</v>
      </c>
      <c r="L349" s="17">
        <v>20211107</v>
      </c>
      <c r="M349" s="14"/>
      <c r="N349" s="14"/>
      <c r="O349" s="14">
        <v>17</v>
      </c>
      <c r="P349" s="14">
        <v>4</v>
      </c>
      <c r="Q349" s="14">
        <f t="shared" si="12"/>
        <v>2040</v>
      </c>
      <c r="R349" s="24" t="s">
        <v>147</v>
      </c>
      <c r="S349" s="14">
        <f t="shared" si="14"/>
        <v>0</v>
      </c>
      <c r="T349" s="14"/>
      <c r="U349" s="14"/>
      <c r="V349" s="14"/>
      <c r="W349" s="14"/>
      <c r="X349" s="14"/>
      <c r="Y349" s="14"/>
      <c r="Z349" s="14"/>
      <c r="AA349" s="14"/>
    </row>
    <row r="350" hidden="1" customHeight="1" spans="1:27">
      <c r="A350" s="13">
        <f>MATCH(B350,'2021年11月-2022年3月旅行社组织国内游客在厦住宿补助'!C$5:C$39,0)</f>
        <v>1</v>
      </c>
      <c r="B350" s="14" t="s">
        <v>55</v>
      </c>
      <c r="C350" s="15">
        <f>COUNTIF(B$6:B350,B350)</f>
        <v>22</v>
      </c>
      <c r="D350" s="15" t="str">
        <f t="shared" si="13"/>
        <v>GD84DWAK5X67</v>
      </c>
      <c r="E350" s="31" t="s">
        <v>648</v>
      </c>
      <c r="F350" s="16">
        <v>10</v>
      </c>
      <c r="G350" s="38" t="s">
        <v>634</v>
      </c>
      <c r="H350" s="32">
        <v>10</v>
      </c>
      <c r="I350" s="32">
        <v>4</v>
      </c>
      <c r="J350" s="32">
        <f t="shared" si="15"/>
        <v>0.12</v>
      </c>
      <c r="K350" s="17">
        <v>20211103</v>
      </c>
      <c r="L350" s="17">
        <v>20211107</v>
      </c>
      <c r="M350" s="14"/>
      <c r="N350" s="14"/>
      <c r="O350" s="14">
        <v>10</v>
      </c>
      <c r="P350" s="14">
        <v>4</v>
      </c>
      <c r="Q350" s="14">
        <f t="shared" si="12"/>
        <v>1200</v>
      </c>
      <c r="R350" s="24" t="s">
        <v>147</v>
      </c>
      <c r="S350" s="14">
        <f t="shared" si="14"/>
        <v>0</v>
      </c>
      <c r="T350" s="14"/>
      <c r="U350" s="14"/>
      <c r="V350" s="14"/>
      <c r="W350" s="14"/>
      <c r="X350" s="14"/>
      <c r="Y350" s="14"/>
      <c r="Z350" s="14"/>
      <c r="AA350" s="14"/>
    </row>
    <row r="351" hidden="1" customHeight="1" spans="1:27">
      <c r="A351" s="13">
        <f>MATCH(B351,'2021年11月-2022年3月旅行社组织国内游客在厦住宿补助'!C$5:C$39,0)</f>
        <v>1</v>
      </c>
      <c r="B351" s="14" t="s">
        <v>55</v>
      </c>
      <c r="C351" s="15">
        <f>COUNTIF(B$6:B351,B351)</f>
        <v>23</v>
      </c>
      <c r="D351" s="15" t="str">
        <f t="shared" si="13"/>
        <v>GD12B24TE520</v>
      </c>
      <c r="E351" s="31" t="s">
        <v>649</v>
      </c>
      <c r="F351" s="16">
        <v>24</v>
      </c>
      <c r="G351" s="38" t="s">
        <v>634</v>
      </c>
      <c r="H351" s="32">
        <v>24</v>
      </c>
      <c r="I351" s="32">
        <v>5</v>
      </c>
      <c r="J351" s="32">
        <f t="shared" si="15"/>
        <v>0.288</v>
      </c>
      <c r="K351" s="17">
        <v>20211104</v>
      </c>
      <c r="L351" s="17" t="s">
        <v>650</v>
      </c>
      <c r="M351" s="14"/>
      <c r="N351" s="14"/>
      <c r="O351" s="14">
        <v>24</v>
      </c>
      <c r="P351" s="14">
        <v>5</v>
      </c>
      <c r="Q351" s="14">
        <f t="shared" si="12"/>
        <v>2880</v>
      </c>
      <c r="R351" s="24" t="s">
        <v>147</v>
      </c>
      <c r="S351" s="14">
        <f t="shared" si="14"/>
        <v>0</v>
      </c>
      <c r="T351" s="14"/>
      <c r="U351" s="14"/>
      <c r="V351" s="14"/>
      <c r="W351" s="14"/>
      <c r="X351" s="14"/>
      <c r="Y351" s="14"/>
      <c r="Z351" s="14"/>
      <c r="AA351" s="14"/>
    </row>
    <row r="352" hidden="1" customHeight="1" spans="1:27">
      <c r="A352" s="13">
        <f>MATCH(B352,'2021年11月-2022年3月旅行社组织国内游客在厦住宿补助'!C$5:C$39,0)</f>
        <v>1</v>
      </c>
      <c r="B352" s="14" t="s">
        <v>55</v>
      </c>
      <c r="C352" s="15">
        <f>COUNTIF(B$6:B352,B352)</f>
        <v>24</v>
      </c>
      <c r="D352" s="15" t="str">
        <f t="shared" si="13"/>
        <v>GD35VG5YAY51</v>
      </c>
      <c r="E352" s="31" t="s">
        <v>651</v>
      </c>
      <c r="F352" s="16">
        <v>17</v>
      </c>
      <c r="G352" s="38" t="s">
        <v>634</v>
      </c>
      <c r="H352" s="32">
        <v>17</v>
      </c>
      <c r="I352" s="32">
        <v>4</v>
      </c>
      <c r="J352" s="32">
        <f t="shared" si="15"/>
        <v>0.204</v>
      </c>
      <c r="K352" s="17">
        <v>20211106</v>
      </c>
      <c r="L352" s="17" t="s">
        <v>652</v>
      </c>
      <c r="M352" s="14"/>
      <c r="N352" s="14"/>
      <c r="O352" s="14">
        <v>17</v>
      </c>
      <c r="P352" s="14">
        <v>4</v>
      </c>
      <c r="Q352" s="14">
        <f t="shared" si="12"/>
        <v>2040</v>
      </c>
      <c r="R352" s="24" t="s">
        <v>147</v>
      </c>
      <c r="S352" s="14">
        <f t="shared" si="14"/>
        <v>0</v>
      </c>
      <c r="T352" s="14"/>
      <c r="U352" s="14"/>
      <c r="V352" s="14"/>
      <c r="W352" s="14"/>
      <c r="X352" s="14"/>
      <c r="Y352" s="14"/>
      <c r="Z352" s="14"/>
      <c r="AA352" s="14"/>
    </row>
    <row r="353" hidden="1" customHeight="1" spans="1:27">
      <c r="A353" s="13">
        <f>MATCH(B353,'2021年11月-2022年3月旅行社组织国内游客在厦住宿补助'!C$5:C$39,0)</f>
        <v>1</v>
      </c>
      <c r="B353" s="14" t="s">
        <v>55</v>
      </c>
      <c r="C353" s="15">
        <f>COUNTIF(B$6:B353,B353)</f>
        <v>25</v>
      </c>
      <c r="D353" s="15" t="str">
        <f t="shared" si="13"/>
        <v>GD7596P2V726</v>
      </c>
      <c r="E353" s="31" t="s">
        <v>653</v>
      </c>
      <c r="F353" s="16">
        <v>20</v>
      </c>
      <c r="G353" s="38" t="s">
        <v>654</v>
      </c>
      <c r="H353" s="32">
        <v>20</v>
      </c>
      <c r="I353" s="32">
        <v>4</v>
      </c>
      <c r="J353" s="32">
        <f t="shared" si="15"/>
        <v>0.24</v>
      </c>
      <c r="K353" s="17">
        <v>20211106</v>
      </c>
      <c r="L353" s="17" t="s">
        <v>652</v>
      </c>
      <c r="M353" s="14"/>
      <c r="N353" s="14"/>
      <c r="O353" s="14">
        <v>20</v>
      </c>
      <c r="P353" s="14">
        <v>4</v>
      </c>
      <c r="Q353" s="14">
        <f t="shared" si="12"/>
        <v>2400</v>
      </c>
      <c r="R353" s="24" t="s">
        <v>147</v>
      </c>
      <c r="S353" s="14">
        <f t="shared" si="14"/>
        <v>0</v>
      </c>
      <c r="T353" s="14"/>
      <c r="U353" s="14"/>
      <c r="V353" s="14"/>
      <c r="W353" s="14"/>
      <c r="X353" s="14"/>
      <c r="Y353" s="14"/>
      <c r="Z353" s="14"/>
      <c r="AA353" s="14"/>
    </row>
    <row r="354" hidden="1" customHeight="1" spans="1:27">
      <c r="A354" s="13">
        <f>MATCH(B354,'2021年11月-2022年3月旅行社组织国内游客在厦住宿补助'!C$5:C$39,0)</f>
        <v>1</v>
      </c>
      <c r="B354" s="14" t="s">
        <v>55</v>
      </c>
      <c r="C354" s="15">
        <f>COUNTIF(B$6:B354,B354)</f>
        <v>26</v>
      </c>
      <c r="D354" s="15" t="str">
        <f t="shared" si="13"/>
        <v>GD32BCDEPG32</v>
      </c>
      <c r="E354" s="31" t="s">
        <v>655</v>
      </c>
      <c r="F354" s="16">
        <v>23</v>
      </c>
      <c r="G354" s="38" t="s">
        <v>275</v>
      </c>
      <c r="H354" s="32">
        <v>23</v>
      </c>
      <c r="I354" s="32">
        <v>5</v>
      </c>
      <c r="J354" s="32">
        <f t="shared" si="15"/>
        <v>0.276</v>
      </c>
      <c r="K354" s="17">
        <v>20211107</v>
      </c>
      <c r="L354" s="17">
        <v>20211112</v>
      </c>
      <c r="M354" s="14"/>
      <c r="N354" s="14"/>
      <c r="O354" s="14">
        <v>23</v>
      </c>
      <c r="P354" s="14">
        <v>5</v>
      </c>
      <c r="Q354" s="14">
        <f t="shared" si="12"/>
        <v>2760</v>
      </c>
      <c r="R354" s="24" t="s">
        <v>147</v>
      </c>
      <c r="S354" s="14">
        <f t="shared" si="14"/>
        <v>0</v>
      </c>
      <c r="T354" s="14"/>
      <c r="U354" s="14"/>
      <c r="V354" s="14"/>
      <c r="W354" s="14"/>
      <c r="X354" s="14"/>
      <c r="Y354" s="14"/>
      <c r="Z354" s="14"/>
      <c r="AA354" s="14"/>
    </row>
    <row r="355" hidden="1" customHeight="1" spans="1:27">
      <c r="A355" s="13">
        <f>MATCH(B355,'2021年11月-2022年3月旅行社组织国内游客在厦住宿补助'!C$5:C$39,0)</f>
        <v>1</v>
      </c>
      <c r="B355" s="14" t="s">
        <v>55</v>
      </c>
      <c r="C355" s="15">
        <f>COUNTIF(B$6:B355,B355)</f>
        <v>27</v>
      </c>
      <c r="D355" s="15" t="str">
        <f t="shared" si="13"/>
        <v>GD58UNOUX812</v>
      </c>
      <c r="E355" s="31" t="s">
        <v>656</v>
      </c>
      <c r="F355" s="16">
        <v>28</v>
      </c>
      <c r="G355" s="38" t="s">
        <v>623</v>
      </c>
      <c r="H355" s="32">
        <v>28</v>
      </c>
      <c r="I355" s="32">
        <v>5</v>
      </c>
      <c r="J355" s="32">
        <f t="shared" si="15"/>
        <v>0.336</v>
      </c>
      <c r="K355" s="17">
        <v>20211107</v>
      </c>
      <c r="L355" s="17">
        <v>20211112</v>
      </c>
      <c r="M355" s="14"/>
      <c r="N355" s="14"/>
      <c r="O355" s="14">
        <v>28</v>
      </c>
      <c r="P355" s="14">
        <v>5</v>
      </c>
      <c r="Q355" s="14">
        <f t="shared" si="12"/>
        <v>3360</v>
      </c>
      <c r="R355" s="24" t="s">
        <v>147</v>
      </c>
      <c r="S355" s="14">
        <f t="shared" si="14"/>
        <v>0</v>
      </c>
      <c r="T355" s="14"/>
      <c r="U355" s="14"/>
      <c r="V355" s="14"/>
      <c r="W355" s="14"/>
      <c r="X355" s="14"/>
      <c r="Y355" s="14"/>
      <c r="Z355" s="14"/>
      <c r="AA355" s="14"/>
    </row>
    <row r="356" hidden="1" customHeight="1" spans="1:27">
      <c r="A356" s="13">
        <f>MATCH(B356,'2021年11月-2022年3月旅行社组织国内游客在厦住宿补助'!C$5:C$39,0)</f>
        <v>1</v>
      </c>
      <c r="B356" s="14" t="s">
        <v>55</v>
      </c>
      <c r="C356" s="15">
        <f>COUNTIF(B$6:B356,B356)</f>
        <v>28</v>
      </c>
      <c r="D356" s="15" t="str">
        <f t="shared" si="13"/>
        <v>GD9391RQGH13</v>
      </c>
      <c r="E356" s="31" t="s">
        <v>657</v>
      </c>
      <c r="F356" s="16">
        <v>10</v>
      </c>
      <c r="G356" s="38" t="s">
        <v>623</v>
      </c>
      <c r="H356" s="32">
        <v>10</v>
      </c>
      <c r="I356" s="32">
        <v>5</v>
      </c>
      <c r="J356" s="32">
        <f t="shared" si="15"/>
        <v>0.12</v>
      </c>
      <c r="K356" s="17">
        <v>20211107</v>
      </c>
      <c r="L356" s="17">
        <v>20211112</v>
      </c>
      <c r="M356" s="14"/>
      <c r="N356" s="14"/>
      <c r="O356" s="14">
        <v>10</v>
      </c>
      <c r="P356" s="14">
        <v>5</v>
      </c>
      <c r="Q356" s="14">
        <f t="shared" si="12"/>
        <v>1200</v>
      </c>
      <c r="R356" s="24" t="s">
        <v>147</v>
      </c>
      <c r="S356" s="14">
        <f t="shared" si="14"/>
        <v>0</v>
      </c>
      <c r="T356" s="14"/>
      <c r="U356" s="14"/>
      <c r="V356" s="14"/>
      <c r="W356" s="14"/>
      <c r="X356" s="14"/>
      <c r="Y356" s="14"/>
      <c r="Z356" s="14"/>
      <c r="AA356" s="14"/>
    </row>
    <row r="357" hidden="1" customHeight="1" spans="1:27">
      <c r="A357" s="13">
        <f>MATCH(B357,'2021年11月-2022年3月旅行社组织国内游客在厦住宿补助'!C$5:C$39,0)</f>
        <v>1</v>
      </c>
      <c r="B357" s="14" t="s">
        <v>55</v>
      </c>
      <c r="C357" s="15">
        <f>COUNTIF(B$6:B357,B357)</f>
        <v>29</v>
      </c>
      <c r="D357" s="15" t="str">
        <f t="shared" si="13"/>
        <v>GD21S1LQZL81</v>
      </c>
      <c r="E357" s="31" t="s">
        <v>658</v>
      </c>
      <c r="F357" s="16">
        <v>28</v>
      </c>
      <c r="G357" s="38" t="s">
        <v>275</v>
      </c>
      <c r="H357" s="32">
        <v>28</v>
      </c>
      <c r="I357" s="32">
        <v>4</v>
      </c>
      <c r="J357" s="32">
        <f t="shared" si="15"/>
        <v>0.336</v>
      </c>
      <c r="K357" s="17">
        <v>20211107</v>
      </c>
      <c r="L357" s="17" t="s">
        <v>659</v>
      </c>
      <c r="M357" s="14"/>
      <c r="N357" s="14"/>
      <c r="O357" s="14">
        <v>28</v>
      </c>
      <c r="P357" s="14">
        <v>4</v>
      </c>
      <c r="Q357" s="14">
        <f t="shared" si="12"/>
        <v>3360</v>
      </c>
      <c r="R357" s="24" t="s">
        <v>147</v>
      </c>
      <c r="S357" s="14">
        <f t="shared" si="14"/>
        <v>0</v>
      </c>
      <c r="T357" s="14"/>
      <c r="U357" s="14"/>
      <c r="V357" s="14"/>
      <c r="W357" s="14"/>
      <c r="X357" s="14"/>
      <c r="Y357" s="14"/>
      <c r="Z357" s="14"/>
      <c r="AA357" s="14"/>
    </row>
    <row r="358" hidden="1" customHeight="1" spans="1:27">
      <c r="A358" s="13">
        <f>MATCH(B358,'2021年11月-2022年3月旅行社组织国内游客在厦住宿补助'!C$5:C$39,0)</f>
        <v>1</v>
      </c>
      <c r="B358" s="14" t="s">
        <v>55</v>
      </c>
      <c r="C358" s="15">
        <f>COUNTIF(B$6:B358,B358)</f>
        <v>30</v>
      </c>
      <c r="D358" s="15" t="str">
        <f t="shared" si="13"/>
        <v>GD14R6N8TG32</v>
      </c>
      <c r="E358" s="31" t="s">
        <v>660</v>
      </c>
      <c r="F358" s="16">
        <v>29</v>
      </c>
      <c r="G358" s="38" t="s">
        <v>275</v>
      </c>
      <c r="H358" s="32">
        <v>29</v>
      </c>
      <c r="I358" s="32">
        <v>4</v>
      </c>
      <c r="J358" s="32">
        <f t="shared" si="15"/>
        <v>0.348</v>
      </c>
      <c r="K358" s="17">
        <v>20211107</v>
      </c>
      <c r="L358" s="17" t="s">
        <v>659</v>
      </c>
      <c r="M358" s="14"/>
      <c r="N358" s="14"/>
      <c r="O358" s="14">
        <v>29</v>
      </c>
      <c r="P358" s="14">
        <v>4</v>
      </c>
      <c r="Q358" s="14">
        <f t="shared" si="12"/>
        <v>3480</v>
      </c>
      <c r="R358" s="24" t="s">
        <v>147</v>
      </c>
      <c r="S358" s="14">
        <f t="shared" si="14"/>
        <v>0</v>
      </c>
      <c r="T358" s="14"/>
      <c r="U358" s="14"/>
      <c r="V358" s="14"/>
      <c r="W358" s="14"/>
      <c r="X358" s="14"/>
      <c r="Y358" s="14"/>
      <c r="Z358" s="14"/>
      <c r="AA358" s="14"/>
    </row>
    <row r="359" hidden="1" customHeight="1" spans="1:27">
      <c r="A359" s="13">
        <f>MATCH(B359,'2021年11月-2022年3月旅行社组织国内游客在厦住宿补助'!C$5:C$39,0)</f>
        <v>1</v>
      </c>
      <c r="B359" s="14" t="s">
        <v>55</v>
      </c>
      <c r="C359" s="15">
        <f>COUNTIF(B$6:B359,B359)</f>
        <v>31</v>
      </c>
      <c r="D359" s="15" t="str">
        <f t="shared" si="13"/>
        <v>GD801TGECT93</v>
      </c>
      <c r="E359" s="31" t="s">
        <v>661</v>
      </c>
      <c r="F359" s="16">
        <v>25</v>
      </c>
      <c r="G359" s="38" t="s">
        <v>275</v>
      </c>
      <c r="H359" s="32">
        <v>25</v>
      </c>
      <c r="I359" s="32">
        <v>4</v>
      </c>
      <c r="J359" s="32">
        <f t="shared" si="15"/>
        <v>0.3</v>
      </c>
      <c r="K359" s="17">
        <v>20211107</v>
      </c>
      <c r="L359" s="17" t="s">
        <v>659</v>
      </c>
      <c r="M359" s="14"/>
      <c r="N359" s="14"/>
      <c r="O359" s="14">
        <v>25</v>
      </c>
      <c r="P359" s="14">
        <v>4</v>
      </c>
      <c r="Q359" s="14">
        <f t="shared" si="12"/>
        <v>3000</v>
      </c>
      <c r="R359" s="24" t="s">
        <v>147</v>
      </c>
      <c r="S359" s="14">
        <f t="shared" si="14"/>
        <v>0</v>
      </c>
      <c r="T359" s="14"/>
      <c r="U359" s="14"/>
      <c r="V359" s="14"/>
      <c r="W359" s="14"/>
      <c r="X359" s="14"/>
      <c r="Y359" s="14"/>
      <c r="Z359" s="14"/>
      <c r="AA359" s="14"/>
    </row>
    <row r="360" hidden="1" customHeight="1" spans="1:27">
      <c r="A360" s="13">
        <f>MATCH(B360,'2021年11月-2022年3月旅行社组织国内游客在厦住宿补助'!C$5:C$39,0)</f>
        <v>1</v>
      </c>
      <c r="B360" s="14" t="s">
        <v>55</v>
      </c>
      <c r="C360" s="15">
        <f>COUNTIF(B$6:B360,B360)</f>
        <v>32</v>
      </c>
      <c r="D360" s="15" t="str">
        <f t="shared" si="13"/>
        <v>GD69VYMGEG28</v>
      </c>
      <c r="E360" s="31" t="s">
        <v>662</v>
      </c>
      <c r="F360" s="16">
        <v>22</v>
      </c>
      <c r="G360" s="38" t="s">
        <v>623</v>
      </c>
      <c r="H360" s="32">
        <v>22</v>
      </c>
      <c r="I360" s="32">
        <v>4</v>
      </c>
      <c r="J360" s="32">
        <f t="shared" si="15"/>
        <v>0.264</v>
      </c>
      <c r="K360" s="17">
        <v>20211107</v>
      </c>
      <c r="L360" s="17" t="s">
        <v>659</v>
      </c>
      <c r="M360" s="14"/>
      <c r="N360" s="14"/>
      <c r="O360" s="14">
        <v>22</v>
      </c>
      <c r="P360" s="14">
        <v>4</v>
      </c>
      <c r="Q360" s="14">
        <f t="shared" si="12"/>
        <v>2640</v>
      </c>
      <c r="R360" s="24" t="s">
        <v>147</v>
      </c>
      <c r="S360" s="14">
        <f t="shared" si="14"/>
        <v>0</v>
      </c>
      <c r="T360" s="14"/>
      <c r="U360" s="14"/>
      <c r="V360" s="14"/>
      <c r="W360" s="14"/>
      <c r="X360" s="14"/>
      <c r="Y360" s="14"/>
      <c r="Z360" s="14"/>
      <c r="AA360" s="14"/>
    </row>
    <row r="361" hidden="1" customHeight="1" spans="1:27">
      <c r="A361" s="13">
        <f>MATCH(B361,'2021年11月-2022年3月旅行社组织国内游客在厦住宿补助'!C$5:C$39,0)</f>
        <v>1</v>
      </c>
      <c r="B361" s="14" t="s">
        <v>55</v>
      </c>
      <c r="C361" s="15">
        <f>COUNTIF(B$6:B361,B361)</f>
        <v>33</v>
      </c>
      <c r="D361" s="15" t="str">
        <f t="shared" si="13"/>
        <v>GD53POM31612</v>
      </c>
      <c r="E361" s="31" t="s">
        <v>663</v>
      </c>
      <c r="F361" s="16">
        <v>17</v>
      </c>
      <c r="G361" s="38" t="s">
        <v>275</v>
      </c>
      <c r="H361" s="32">
        <v>17</v>
      </c>
      <c r="I361" s="32">
        <v>4</v>
      </c>
      <c r="J361" s="32">
        <f t="shared" si="15"/>
        <v>0.204</v>
      </c>
      <c r="K361" s="17">
        <v>20211107</v>
      </c>
      <c r="L361" s="17" t="s">
        <v>659</v>
      </c>
      <c r="M361" s="14" t="s">
        <v>664</v>
      </c>
      <c r="N361" s="14"/>
      <c r="O361" s="14">
        <v>16</v>
      </c>
      <c r="P361" s="14">
        <v>4</v>
      </c>
      <c r="Q361" s="14">
        <f t="shared" si="12"/>
        <v>1920</v>
      </c>
      <c r="R361" s="24" t="s">
        <v>147</v>
      </c>
      <c r="S361" s="14">
        <f t="shared" si="14"/>
        <v>120</v>
      </c>
      <c r="T361" s="14"/>
      <c r="U361" s="14"/>
      <c r="V361" s="14"/>
      <c r="W361" s="14"/>
      <c r="X361" s="14"/>
      <c r="Y361" s="14"/>
      <c r="Z361" s="14"/>
      <c r="AA361" s="14"/>
    </row>
    <row r="362" hidden="1" customHeight="1" spans="1:27">
      <c r="A362" s="13">
        <f>MATCH(B362,'2021年11月-2022年3月旅行社组织国内游客在厦住宿补助'!C$5:C$39,0)</f>
        <v>1</v>
      </c>
      <c r="B362" s="14" t="s">
        <v>55</v>
      </c>
      <c r="C362" s="15">
        <f>COUNTIF(B$6:B362,B362)</f>
        <v>34</v>
      </c>
      <c r="D362" s="15" t="str">
        <f t="shared" si="13"/>
        <v>GD46WTPCZA70</v>
      </c>
      <c r="E362" s="31" t="s">
        <v>665</v>
      </c>
      <c r="F362" s="16">
        <v>25</v>
      </c>
      <c r="G362" s="38" t="s">
        <v>654</v>
      </c>
      <c r="H362" s="32">
        <v>25</v>
      </c>
      <c r="I362" s="32">
        <v>4</v>
      </c>
      <c r="J362" s="32">
        <f t="shared" si="15"/>
        <v>0.3</v>
      </c>
      <c r="K362" s="17">
        <v>20211108</v>
      </c>
      <c r="L362" s="17">
        <v>20211112</v>
      </c>
      <c r="M362" s="14"/>
      <c r="N362" s="14"/>
      <c r="O362" s="14">
        <v>25</v>
      </c>
      <c r="P362" s="14">
        <v>4</v>
      </c>
      <c r="Q362" s="14">
        <f t="shared" si="12"/>
        <v>3000</v>
      </c>
      <c r="R362" s="24" t="s">
        <v>147</v>
      </c>
      <c r="S362" s="14">
        <f t="shared" si="14"/>
        <v>0</v>
      </c>
      <c r="T362" s="14"/>
      <c r="U362" s="14"/>
      <c r="V362" s="14"/>
      <c r="W362" s="14"/>
      <c r="X362" s="14"/>
      <c r="Y362" s="14"/>
      <c r="Z362" s="14"/>
      <c r="AA362" s="14"/>
    </row>
    <row r="363" hidden="1" customHeight="1" spans="1:27">
      <c r="A363" s="13">
        <f>MATCH(B363,'2021年11月-2022年3月旅行社组织国内游客在厦住宿补助'!C$5:C$39,0)</f>
        <v>1</v>
      </c>
      <c r="B363" s="14" t="s">
        <v>55</v>
      </c>
      <c r="C363" s="15">
        <f>COUNTIF(B$6:B363,B363)</f>
        <v>35</v>
      </c>
      <c r="D363" s="15" t="str">
        <f t="shared" si="13"/>
        <v>GD20669BO873</v>
      </c>
      <c r="E363" s="31" t="s">
        <v>666</v>
      </c>
      <c r="F363" s="16">
        <v>5</v>
      </c>
      <c r="G363" s="38" t="s">
        <v>390</v>
      </c>
      <c r="H363" s="32">
        <v>5</v>
      </c>
      <c r="I363" s="32">
        <v>5</v>
      </c>
      <c r="J363" s="32">
        <f t="shared" si="15"/>
        <v>0.06</v>
      </c>
      <c r="K363" s="17">
        <v>20211108</v>
      </c>
      <c r="L363" s="17">
        <v>20211113</v>
      </c>
      <c r="M363" s="14"/>
      <c r="N363" s="14"/>
      <c r="O363" s="14">
        <v>5</v>
      </c>
      <c r="P363" s="14">
        <v>5</v>
      </c>
      <c r="Q363" s="14">
        <f t="shared" si="12"/>
        <v>600</v>
      </c>
      <c r="R363" s="24" t="s">
        <v>147</v>
      </c>
      <c r="S363" s="14">
        <f t="shared" si="14"/>
        <v>0</v>
      </c>
      <c r="T363" s="14"/>
      <c r="U363" s="14"/>
      <c r="V363" s="14"/>
      <c r="W363" s="14"/>
      <c r="X363" s="14"/>
      <c r="Y363" s="14"/>
      <c r="Z363" s="14"/>
      <c r="AA363" s="14"/>
    </row>
    <row r="364" hidden="1" customHeight="1" spans="1:27">
      <c r="A364" s="13">
        <f>MATCH(B364,'2021年11月-2022年3月旅行社组织国内游客在厦住宿补助'!C$5:C$39,0)</f>
        <v>1</v>
      </c>
      <c r="B364" s="14" t="s">
        <v>55</v>
      </c>
      <c r="C364" s="15">
        <f>COUNTIF(B$6:B364,B364)</f>
        <v>36</v>
      </c>
      <c r="D364" s="15" t="str">
        <f t="shared" si="13"/>
        <v>GD84R9B4QN85</v>
      </c>
      <c r="E364" s="31" t="s">
        <v>667</v>
      </c>
      <c r="F364" s="16">
        <v>29</v>
      </c>
      <c r="G364" s="38" t="s">
        <v>390</v>
      </c>
      <c r="H364" s="32">
        <v>29</v>
      </c>
      <c r="I364" s="32">
        <v>4</v>
      </c>
      <c r="J364" s="32">
        <f t="shared" si="15"/>
        <v>0.348</v>
      </c>
      <c r="K364" s="17">
        <v>20211108</v>
      </c>
      <c r="L364" s="17">
        <v>20211112</v>
      </c>
      <c r="M364" s="14"/>
      <c r="N364" s="14"/>
      <c r="O364" s="14">
        <v>29</v>
      </c>
      <c r="P364" s="14">
        <v>4</v>
      </c>
      <c r="Q364" s="14">
        <f t="shared" si="12"/>
        <v>3480</v>
      </c>
      <c r="R364" s="24" t="s">
        <v>147</v>
      </c>
      <c r="S364" s="14">
        <f t="shared" si="14"/>
        <v>0</v>
      </c>
      <c r="T364" s="14"/>
      <c r="U364" s="14"/>
      <c r="V364" s="14"/>
      <c r="W364" s="14"/>
      <c r="X364" s="14"/>
      <c r="Y364" s="14"/>
      <c r="Z364" s="14"/>
      <c r="AA364" s="14"/>
    </row>
    <row r="365" hidden="1" customHeight="1" spans="1:27">
      <c r="A365" s="13">
        <f>MATCH(B365,'2021年11月-2022年3月旅行社组织国内游客在厦住宿补助'!C$5:C$39,0)</f>
        <v>1</v>
      </c>
      <c r="B365" s="14" t="s">
        <v>55</v>
      </c>
      <c r="C365" s="15">
        <f>COUNTIF(B$6:B365,B365)</f>
        <v>37</v>
      </c>
      <c r="D365" s="15" t="str">
        <f t="shared" si="13"/>
        <v>GD23TVRXT093</v>
      </c>
      <c r="E365" s="31" t="s">
        <v>668</v>
      </c>
      <c r="F365" s="16">
        <v>74</v>
      </c>
      <c r="G365" s="38" t="s">
        <v>390</v>
      </c>
      <c r="H365" s="32">
        <v>74</v>
      </c>
      <c r="I365" s="32">
        <v>5</v>
      </c>
      <c r="J365" s="32">
        <f t="shared" si="15"/>
        <v>0.888</v>
      </c>
      <c r="K365" s="17">
        <v>20211108</v>
      </c>
      <c r="L365" s="17">
        <v>20211113</v>
      </c>
      <c r="M365" s="14" t="s">
        <v>669</v>
      </c>
      <c r="N365" s="14"/>
      <c r="O365" s="14">
        <v>73</v>
      </c>
      <c r="P365" s="14">
        <v>5</v>
      </c>
      <c r="Q365" s="14">
        <f t="shared" si="12"/>
        <v>8760</v>
      </c>
      <c r="R365" s="24" t="s">
        <v>147</v>
      </c>
      <c r="S365" s="14">
        <f t="shared" si="14"/>
        <v>120</v>
      </c>
      <c r="T365" s="14"/>
      <c r="U365" s="14"/>
      <c r="V365" s="14"/>
      <c r="W365" s="14"/>
      <c r="X365" s="14"/>
      <c r="Y365" s="14"/>
      <c r="Z365" s="14"/>
      <c r="AA365" s="14"/>
    </row>
    <row r="366" hidden="1" customHeight="1" spans="1:27">
      <c r="A366" s="13">
        <f>MATCH(B366,'2021年11月-2022年3月旅行社组织国内游客在厦住宿补助'!C$5:C$39,0)</f>
        <v>1</v>
      </c>
      <c r="B366" s="14" t="s">
        <v>55</v>
      </c>
      <c r="C366" s="15">
        <f>COUNTIF(B$6:B366,B366)</f>
        <v>38</v>
      </c>
      <c r="D366" s="15" t="str">
        <f t="shared" si="13"/>
        <v>GD77VM4RJI92</v>
      </c>
      <c r="E366" s="31" t="s">
        <v>670</v>
      </c>
      <c r="F366" s="16">
        <v>25</v>
      </c>
      <c r="G366" s="38" t="s">
        <v>634</v>
      </c>
      <c r="H366" s="32">
        <v>25</v>
      </c>
      <c r="I366" s="32">
        <v>5</v>
      </c>
      <c r="J366" s="32">
        <f t="shared" si="15"/>
        <v>0.3</v>
      </c>
      <c r="K366" s="17">
        <v>20211108</v>
      </c>
      <c r="L366" s="17">
        <v>20211113</v>
      </c>
      <c r="M366" s="14"/>
      <c r="N366" s="14"/>
      <c r="O366" s="14">
        <v>25</v>
      </c>
      <c r="P366" s="14">
        <v>5</v>
      </c>
      <c r="Q366" s="14">
        <f t="shared" si="12"/>
        <v>3000</v>
      </c>
      <c r="R366" s="24" t="s">
        <v>147</v>
      </c>
      <c r="S366" s="14">
        <f t="shared" si="14"/>
        <v>0</v>
      </c>
      <c r="T366" s="14"/>
      <c r="U366" s="14"/>
      <c r="V366" s="14"/>
      <c r="W366" s="14"/>
      <c r="X366" s="14"/>
      <c r="Y366" s="14"/>
      <c r="Z366" s="14"/>
      <c r="AA366" s="14"/>
    </row>
    <row r="367" hidden="1" customHeight="1" spans="1:27">
      <c r="A367" s="13">
        <f>MATCH(B367,'2021年11月-2022年3月旅行社组织国内游客在厦住宿补助'!C$5:C$39,0)</f>
        <v>1</v>
      </c>
      <c r="B367" s="14" t="s">
        <v>55</v>
      </c>
      <c r="C367" s="15">
        <f>COUNTIF(B$6:B367,B367)</f>
        <v>39</v>
      </c>
      <c r="D367" s="15" t="str">
        <f t="shared" si="13"/>
        <v>GD02R5RTDY83</v>
      </c>
      <c r="E367" s="31" t="s">
        <v>671</v>
      </c>
      <c r="F367" s="16">
        <v>28</v>
      </c>
      <c r="G367" s="38" t="s">
        <v>623</v>
      </c>
      <c r="H367" s="32">
        <v>28</v>
      </c>
      <c r="I367" s="32">
        <v>5</v>
      </c>
      <c r="J367" s="32">
        <f t="shared" si="15"/>
        <v>0.336</v>
      </c>
      <c r="K367" s="17">
        <v>20211108</v>
      </c>
      <c r="L367" s="17">
        <v>20211113</v>
      </c>
      <c r="M367" s="14"/>
      <c r="N367" s="14"/>
      <c r="O367" s="14">
        <v>28</v>
      </c>
      <c r="P367" s="14">
        <v>5</v>
      </c>
      <c r="Q367" s="14">
        <f t="shared" si="12"/>
        <v>3360</v>
      </c>
      <c r="R367" s="24" t="s">
        <v>147</v>
      </c>
      <c r="S367" s="14">
        <f t="shared" si="14"/>
        <v>0</v>
      </c>
      <c r="T367" s="14"/>
      <c r="U367" s="14"/>
      <c r="V367" s="14"/>
      <c r="W367" s="14"/>
      <c r="X367" s="14"/>
      <c r="Y367" s="14"/>
      <c r="Z367" s="14"/>
      <c r="AA367" s="14"/>
    </row>
    <row r="368" hidden="1" customHeight="1" spans="1:27">
      <c r="A368" s="13">
        <f>MATCH(B368,'2021年11月-2022年3月旅行社组织国内游客在厦住宿补助'!C$5:C$39,0)</f>
        <v>1</v>
      </c>
      <c r="B368" s="14" t="s">
        <v>55</v>
      </c>
      <c r="C368" s="15">
        <f>COUNTIF(B$6:B368,B368)</f>
        <v>40</v>
      </c>
      <c r="D368" s="15" t="str">
        <f t="shared" si="13"/>
        <v>GD92E9XV1665</v>
      </c>
      <c r="E368" s="31" t="s">
        <v>672</v>
      </c>
      <c r="F368" s="16">
        <v>19</v>
      </c>
      <c r="G368" s="38" t="s">
        <v>275</v>
      </c>
      <c r="H368" s="32">
        <v>19</v>
      </c>
      <c r="I368" s="32">
        <v>5</v>
      </c>
      <c r="J368" s="32">
        <f t="shared" si="15"/>
        <v>0.228</v>
      </c>
      <c r="K368" s="17">
        <v>20211108</v>
      </c>
      <c r="L368" s="17">
        <v>20211113</v>
      </c>
      <c r="M368" s="14"/>
      <c r="N368" s="14"/>
      <c r="O368" s="14">
        <v>19</v>
      </c>
      <c r="P368" s="14">
        <v>5</v>
      </c>
      <c r="Q368" s="14">
        <f t="shared" si="12"/>
        <v>2280</v>
      </c>
      <c r="R368" s="24" t="s">
        <v>147</v>
      </c>
      <c r="S368" s="14">
        <f t="shared" si="14"/>
        <v>0</v>
      </c>
      <c r="T368" s="14"/>
      <c r="U368" s="14"/>
      <c r="V368" s="14"/>
      <c r="W368" s="14"/>
      <c r="X368" s="14"/>
      <c r="Y368" s="14"/>
      <c r="Z368" s="14"/>
      <c r="AA368" s="14"/>
    </row>
    <row r="369" hidden="1" customHeight="1" spans="1:27">
      <c r="A369" s="13">
        <f>MATCH(B369,'2021年11月-2022年3月旅行社组织国内游客在厦住宿补助'!C$5:C$39,0)</f>
        <v>1</v>
      </c>
      <c r="B369" s="14" t="s">
        <v>55</v>
      </c>
      <c r="C369" s="15">
        <f>COUNTIF(B$6:B369,B369)</f>
        <v>41</v>
      </c>
      <c r="D369" s="15" t="str">
        <f t="shared" si="13"/>
        <v>GD20SLX5PH86</v>
      </c>
      <c r="E369" s="31" t="s">
        <v>673</v>
      </c>
      <c r="F369" s="16">
        <v>15</v>
      </c>
      <c r="G369" s="38" t="s">
        <v>275</v>
      </c>
      <c r="H369" s="32">
        <v>15</v>
      </c>
      <c r="I369" s="32">
        <v>5</v>
      </c>
      <c r="J369" s="32">
        <f t="shared" si="15"/>
        <v>0.18</v>
      </c>
      <c r="K369" s="17">
        <v>20211108</v>
      </c>
      <c r="L369" s="17">
        <v>20211113</v>
      </c>
      <c r="M369" s="14"/>
      <c r="N369" s="14"/>
      <c r="O369" s="14">
        <v>15</v>
      </c>
      <c r="P369" s="14">
        <v>5</v>
      </c>
      <c r="Q369" s="14">
        <f t="shared" si="12"/>
        <v>1800</v>
      </c>
      <c r="R369" s="24" t="s">
        <v>147</v>
      </c>
      <c r="S369" s="14">
        <f t="shared" si="14"/>
        <v>0</v>
      </c>
      <c r="T369" s="14"/>
      <c r="U369" s="14"/>
      <c r="V369" s="14"/>
      <c r="W369" s="14"/>
      <c r="X369" s="14"/>
      <c r="Y369" s="14"/>
      <c r="Z369" s="14"/>
      <c r="AA369" s="14"/>
    </row>
    <row r="370" hidden="1" customHeight="1" spans="1:27">
      <c r="A370" s="13">
        <f>MATCH(B370,'2021年11月-2022年3月旅行社组织国内游客在厦住宿补助'!C$5:C$39,0)</f>
        <v>1</v>
      </c>
      <c r="B370" s="14" t="s">
        <v>55</v>
      </c>
      <c r="C370" s="15">
        <f>COUNTIF(B$6:B370,B370)</f>
        <v>42</v>
      </c>
      <c r="D370" s="15" t="str">
        <f t="shared" si="13"/>
        <v>GD27RYHGNE07</v>
      </c>
      <c r="E370" s="31" t="s">
        <v>674</v>
      </c>
      <c r="F370" s="16">
        <v>14</v>
      </c>
      <c r="G370" s="38" t="s">
        <v>390</v>
      </c>
      <c r="H370" s="32">
        <v>14</v>
      </c>
      <c r="I370" s="32">
        <v>4</v>
      </c>
      <c r="J370" s="32">
        <f t="shared" si="15"/>
        <v>0.168</v>
      </c>
      <c r="K370" s="17">
        <v>20211108</v>
      </c>
      <c r="L370" s="17">
        <v>20211112</v>
      </c>
      <c r="M370" s="14"/>
      <c r="N370" s="14"/>
      <c r="O370" s="14">
        <v>14</v>
      </c>
      <c r="P370" s="14">
        <v>4</v>
      </c>
      <c r="Q370" s="14">
        <f t="shared" si="12"/>
        <v>1680</v>
      </c>
      <c r="R370" s="24" t="s">
        <v>147</v>
      </c>
      <c r="S370" s="14">
        <f t="shared" si="14"/>
        <v>0</v>
      </c>
      <c r="T370" s="14"/>
      <c r="U370" s="14"/>
      <c r="V370" s="14"/>
      <c r="W370" s="14"/>
      <c r="X370" s="14"/>
      <c r="Y370" s="14"/>
      <c r="Z370" s="14"/>
      <c r="AA370" s="14"/>
    </row>
    <row r="371" hidden="1" customHeight="1" spans="1:27">
      <c r="A371" s="13">
        <f>MATCH(B371,'2021年11月-2022年3月旅行社组织国内游客在厦住宿补助'!C$5:C$39,0)</f>
        <v>1</v>
      </c>
      <c r="B371" s="14" t="s">
        <v>55</v>
      </c>
      <c r="C371" s="15">
        <f>COUNTIF(B$6:B371,B371)</f>
        <v>43</v>
      </c>
      <c r="D371" s="15" t="str">
        <f t="shared" si="13"/>
        <v>GD735KPWKO93</v>
      </c>
      <c r="E371" s="31" t="s">
        <v>675</v>
      </c>
      <c r="F371" s="16">
        <v>29</v>
      </c>
      <c r="G371" s="38" t="s">
        <v>390</v>
      </c>
      <c r="H371" s="32">
        <v>29</v>
      </c>
      <c r="I371" s="32">
        <v>4</v>
      </c>
      <c r="J371" s="32">
        <f t="shared" si="15"/>
        <v>0.348</v>
      </c>
      <c r="K371" s="17">
        <v>20211108</v>
      </c>
      <c r="L371" s="17">
        <v>20211112</v>
      </c>
      <c r="M371" s="14"/>
      <c r="N371" s="14"/>
      <c r="O371" s="14">
        <v>29</v>
      </c>
      <c r="P371" s="14">
        <v>4</v>
      </c>
      <c r="Q371" s="14">
        <f t="shared" si="12"/>
        <v>3480</v>
      </c>
      <c r="R371" s="24" t="s">
        <v>147</v>
      </c>
      <c r="S371" s="14">
        <f t="shared" si="14"/>
        <v>0</v>
      </c>
      <c r="T371" s="14"/>
      <c r="U371" s="14"/>
      <c r="V371" s="14"/>
      <c r="W371" s="14"/>
      <c r="X371" s="14"/>
      <c r="Y371" s="14"/>
      <c r="Z371" s="14"/>
      <c r="AA371" s="14"/>
    </row>
    <row r="372" hidden="1" customHeight="1" spans="1:27">
      <c r="A372" s="13">
        <f>MATCH(B372,'2021年11月-2022年3月旅行社组织国内游客在厦住宿补助'!C$5:C$39,0)</f>
        <v>1</v>
      </c>
      <c r="B372" s="14" t="s">
        <v>55</v>
      </c>
      <c r="C372" s="15">
        <f>COUNTIF(B$6:B372,B372)</f>
        <v>44</v>
      </c>
      <c r="D372" s="15" t="str">
        <f t="shared" si="13"/>
        <v>GD834VMGPX33</v>
      </c>
      <c r="E372" s="31" t="s">
        <v>676</v>
      </c>
      <c r="F372" s="16">
        <v>23</v>
      </c>
      <c r="G372" s="38" t="s">
        <v>634</v>
      </c>
      <c r="H372" s="32">
        <v>23</v>
      </c>
      <c r="I372" s="32">
        <v>4</v>
      </c>
      <c r="J372" s="32">
        <f t="shared" si="15"/>
        <v>0.276</v>
      </c>
      <c r="K372" s="17">
        <v>20211108</v>
      </c>
      <c r="L372" s="17">
        <v>20211112</v>
      </c>
      <c r="M372" s="14"/>
      <c r="N372" s="14"/>
      <c r="O372" s="14">
        <v>23</v>
      </c>
      <c r="P372" s="14">
        <v>4</v>
      </c>
      <c r="Q372" s="14">
        <f t="shared" si="12"/>
        <v>2760</v>
      </c>
      <c r="R372" s="24" t="s">
        <v>147</v>
      </c>
      <c r="S372" s="14">
        <f t="shared" si="14"/>
        <v>0</v>
      </c>
      <c r="T372" s="14"/>
      <c r="U372" s="14"/>
      <c r="V372" s="14"/>
      <c r="W372" s="14"/>
      <c r="X372" s="14"/>
      <c r="Y372" s="14"/>
      <c r="Z372" s="14"/>
      <c r="AA372" s="14"/>
    </row>
    <row r="373" hidden="1" customHeight="1" spans="1:27">
      <c r="A373" s="13">
        <f>MATCH(B373,'2021年11月-2022年3月旅行社组织国内游客在厦住宿补助'!C$5:C$39,0)</f>
        <v>1</v>
      </c>
      <c r="B373" s="14" t="s">
        <v>55</v>
      </c>
      <c r="C373" s="15">
        <f>COUNTIF(B$6:B373,B373)</f>
        <v>45</v>
      </c>
      <c r="D373" s="15" t="str">
        <f t="shared" si="13"/>
        <v>GD170JW6VZ20</v>
      </c>
      <c r="E373" s="31" t="s">
        <v>677</v>
      </c>
      <c r="F373" s="16">
        <v>23</v>
      </c>
      <c r="G373" s="38" t="s">
        <v>275</v>
      </c>
      <c r="H373" s="32">
        <v>23</v>
      </c>
      <c r="I373" s="32">
        <v>4</v>
      </c>
      <c r="J373" s="32">
        <f t="shared" si="15"/>
        <v>0.276</v>
      </c>
      <c r="K373" s="17">
        <v>20211108</v>
      </c>
      <c r="L373" s="17">
        <v>20211112</v>
      </c>
      <c r="M373" s="14"/>
      <c r="N373" s="14"/>
      <c r="O373" s="14">
        <v>23</v>
      </c>
      <c r="P373" s="14">
        <v>4</v>
      </c>
      <c r="Q373" s="14">
        <f t="shared" si="12"/>
        <v>2760</v>
      </c>
      <c r="R373" s="24" t="s">
        <v>147</v>
      </c>
      <c r="S373" s="14">
        <f t="shared" si="14"/>
        <v>0</v>
      </c>
      <c r="T373" s="14"/>
      <c r="U373" s="14"/>
      <c r="V373" s="14"/>
      <c r="W373" s="14"/>
      <c r="X373" s="14"/>
      <c r="Y373" s="14"/>
      <c r="Z373" s="14"/>
      <c r="AA373" s="14"/>
    </row>
    <row r="374" hidden="1" customHeight="1" spans="1:27">
      <c r="A374" s="13">
        <f>MATCH(B374,'2021年11月-2022年3月旅行社组织国内游客在厦住宿补助'!C$5:C$39,0)</f>
        <v>1</v>
      </c>
      <c r="B374" s="14" t="s">
        <v>55</v>
      </c>
      <c r="C374" s="15">
        <f>COUNTIF(B$6:B374,B374)</f>
        <v>46</v>
      </c>
      <c r="D374" s="15" t="str">
        <f t="shared" si="13"/>
        <v>GD32KDVTUZ14</v>
      </c>
      <c r="E374" s="31" t="s">
        <v>678</v>
      </c>
      <c r="F374" s="16">
        <v>27</v>
      </c>
      <c r="G374" s="38" t="s">
        <v>390</v>
      </c>
      <c r="H374" s="32">
        <v>27</v>
      </c>
      <c r="I374" s="32">
        <v>4</v>
      </c>
      <c r="J374" s="32">
        <f t="shared" si="15"/>
        <v>0.324</v>
      </c>
      <c r="K374" s="17">
        <v>20211108</v>
      </c>
      <c r="L374" s="17">
        <v>20211112</v>
      </c>
      <c r="M374" s="14"/>
      <c r="N374" s="14"/>
      <c r="O374" s="14">
        <v>27</v>
      </c>
      <c r="P374" s="14">
        <v>4</v>
      </c>
      <c r="Q374" s="14">
        <f t="shared" si="12"/>
        <v>3240</v>
      </c>
      <c r="R374" s="24" t="s">
        <v>147</v>
      </c>
      <c r="S374" s="14">
        <f t="shared" si="14"/>
        <v>0</v>
      </c>
      <c r="T374" s="14"/>
      <c r="U374" s="14"/>
      <c r="V374" s="14"/>
      <c r="W374" s="14"/>
      <c r="X374" s="14"/>
      <c r="Y374" s="14"/>
      <c r="Z374" s="14"/>
      <c r="AA374" s="14"/>
    </row>
    <row r="375" hidden="1" customHeight="1" spans="1:27">
      <c r="A375" s="13">
        <f>MATCH(B375,'2021年11月-2022年3月旅行社组织国内游客在厦住宿补助'!C$5:C$39,0)</f>
        <v>1</v>
      </c>
      <c r="B375" s="14" t="s">
        <v>55</v>
      </c>
      <c r="C375" s="15">
        <f>COUNTIF(B$6:B375,B375)</f>
        <v>47</v>
      </c>
      <c r="D375" s="15" t="str">
        <f t="shared" si="13"/>
        <v>GD669HI5JY08</v>
      </c>
      <c r="E375" s="31" t="s">
        <v>679</v>
      </c>
      <c r="F375" s="16">
        <v>22</v>
      </c>
      <c r="G375" s="38" t="s">
        <v>634</v>
      </c>
      <c r="H375" s="32">
        <v>22</v>
      </c>
      <c r="I375" s="32">
        <v>4</v>
      </c>
      <c r="J375" s="32">
        <f t="shared" si="15"/>
        <v>0.264</v>
      </c>
      <c r="K375" s="17">
        <v>20211108</v>
      </c>
      <c r="L375" s="17">
        <v>20211112</v>
      </c>
      <c r="M375" s="14"/>
      <c r="N375" s="14"/>
      <c r="O375" s="14">
        <v>22</v>
      </c>
      <c r="P375" s="14">
        <v>4</v>
      </c>
      <c r="Q375" s="14">
        <f t="shared" si="12"/>
        <v>2640</v>
      </c>
      <c r="R375" s="24" t="s">
        <v>147</v>
      </c>
      <c r="S375" s="14">
        <f t="shared" si="14"/>
        <v>0</v>
      </c>
      <c r="T375" s="14"/>
      <c r="U375" s="14"/>
      <c r="V375" s="14"/>
      <c r="W375" s="14"/>
      <c r="X375" s="14"/>
      <c r="Y375" s="14"/>
      <c r="Z375" s="14"/>
      <c r="AA375" s="14"/>
    </row>
    <row r="376" hidden="1" customHeight="1" spans="1:27">
      <c r="A376" s="13">
        <f>MATCH(B376,'2021年11月-2022年3月旅行社组织国内游客在厦住宿补助'!C$5:C$39,0)</f>
        <v>1</v>
      </c>
      <c r="B376" s="14" t="s">
        <v>55</v>
      </c>
      <c r="C376" s="15">
        <f>COUNTIF(B$6:B376,B376)</f>
        <v>48</v>
      </c>
      <c r="D376" s="15" t="str">
        <f t="shared" si="13"/>
        <v>GD21Y4KMUU23</v>
      </c>
      <c r="E376" s="31" t="s">
        <v>680</v>
      </c>
      <c r="F376" s="16">
        <v>27</v>
      </c>
      <c r="G376" s="38" t="s">
        <v>275</v>
      </c>
      <c r="H376" s="32">
        <v>27</v>
      </c>
      <c r="I376" s="32">
        <v>4</v>
      </c>
      <c r="J376" s="32">
        <f t="shared" si="15"/>
        <v>0.324</v>
      </c>
      <c r="K376" s="17">
        <v>20211108</v>
      </c>
      <c r="L376" s="17">
        <v>20211112</v>
      </c>
      <c r="M376" s="14"/>
      <c r="N376" s="14"/>
      <c r="O376" s="14">
        <v>27</v>
      </c>
      <c r="P376" s="14">
        <v>4</v>
      </c>
      <c r="Q376" s="14">
        <f t="shared" si="12"/>
        <v>3240</v>
      </c>
      <c r="R376" s="24" t="s">
        <v>147</v>
      </c>
      <c r="S376" s="14">
        <f t="shared" si="14"/>
        <v>0</v>
      </c>
      <c r="T376" s="14"/>
      <c r="U376" s="14"/>
      <c r="V376" s="14"/>
      <c r="W376" s="14"/>
      <c r="X376" s="14"/>
      <c r="Y376" s="14"/>
      <c r="Z376" s="14"/>
      <c r="AA376" s="14"/>
    </row>
    <row r="377" hidden="1" customHeight="1" spans="1:27">
      <c r="A377" s="13">
        <f>MATCH(B377,'2021年11月-2022年3月旅行社组织国内游客在厦住宿补助'!C$5:C$39,0)</f>
        <v>1</v>
      </c>
      <c r="B377" s="14" t="s">
        <v>55</v>
      </c>
      <c r="C377" s="15">
        <f>COUNTIF(B$6:B377,B377)</f>
        <v>49</v>
      </c>
      <c r="D377" s="15" t="str">
        <f t="shared" si="13"/>
        <v>GD71HVI9P744</v>
      </c>
      <c r="E377" s="31" t="s">
        <v>681</v>
      </c>
      <c r="F377" s="16">
        <v>25</v>
      </c>
      <c r="G377" s="38" t="s">
        <v>390</v>
      </c>
      <c r="H377" s="32">
        <v>25</v>
      </c>
      <c r="I377" s="32">
        <v>4</v>
      </c>
      <c r="J377" s="32">
        <f t="shared" si="15"/>
        <v>0.3</v>
      </c>
      <c r="K377" s="17">
        <v>20211108</v>
      </c>
      <c r="L377" s="17">
        <v>20211112</v>
      </c>
      <c r="M377" s="14"/>
      <c r="N377" s="14"/>
      <c r="O377" s="14">
        <v>25</v>
      </c>
      <c r="P377" s="14">
        <v>4</v>
      </c>
      <c r="Q377" s="14">
        <f t="shared" si="12"/>
        <v>3000</v>
      </c>
      <c r="R377" s="24" t="s">
        <v>147</v>
      </c>
      <c r="S377" s="14">
        <f t="shared" si="14"/>
        <v>0</v>
      </c>
      <c r="T377" s="14"/>
      <c r="U377" s="14"/>
      <c r="V377" s="14"/>
      <c r="W377" s="14"/>
      <c r="X377" s="14"/>
      <c r="Y377" s="14"/>
      <c r="Z377" s="14"/>
      <c r="AA377" s="14"/>
    </row>
    <row r="378" hidden="1" customHeight="1" spans="1:27">
      <c r="A378" s="13">
        <f>MATCH(B378,'2021年11月-2022年3月旅行社组织国内游客在厦住宿补助'!C$5:C$39,0)</f>
        <v>1</v>
      </c>
      <c r="B378" s="14" t="s">
        <v>55</v>
      </c>
      <c r="C378" s="15">
        <f>COUNTIF(B$6:B378,B378)</f>
        <v>50</v>
      </c>
      <c r="D378" s="15" t="str">
        <f t="shared" si="13"/>
        <v>GD14C6CY4047</v>
      </c>
      <c r="E378" s="31" t="s">
        <v>682</v>
      </c>
      <c r="F378" s="16">
        <v>25</v>
      </c>
      <c r="G378" s="38" t="s">
        <v>275</v>
      </c>
      <c r="H378" s="32">
        <v>25</v>
      </c>
      <c r="I378" s="32">
        <v>4</v>
      </c>
      <c r="J378" s="32">
        <f t="shared" si="15"/>
        <v>0.3</v>
      </c>
      <c r="K378" s="17">
        <v>20211108</v>
      </c>
      <c r="L378" s="17">
        <v>20211112</v>
      </c>
      <c r="M378" s="14"/>
      <c r="N378" s="14"/>
      <c r="O378" s="14">
        <v>25</v>
      </c>
      <c r="P378" s="14">
        <v>4</v>
      </c>
      <c r="Q378" s="14">
        <f t="shared" si="12"/>
        <v>3000</v>
      </c>
      <c r="R378" s="24" t="s">
        <v>147</v>
      </c>
      <c r="S378" s="14">
        <f t="shared" si="14"/>
        <v>0</v>
      </c>
      <c r="T378" s="14"/>
      <c r="U378" s="14"/>
      <c r="V378" s="14"/>
      <c r="W378" s="14"/>
      <c r="X378" s="14"/>
      <c r="Y378" s="14"/>
      <c r="Z378" s="14"/>
      <c r="AA378" s="14"/>
    </row>
    <row r="379" hidden="1" customHeight="1" spans="1:27">
      <c r="A379" s="13">
        <f>MATCH(B379,'2021年11月-2022年3月旅行社组织国内游客在厦住宿补助'!C$5:C$39,0)</f>
        <v>1</v>
      </c>
      <c r="B379" s="14" t="s">
        <v>55</v>
      </c>
      <c r="C379" s="15">
        <f>COUNTIF(B$6:B379,B379)</f>
        <v>51</v>
      </c>
      <c r="D379" s="15" t="str">
        <f t="shared" si="13"/>
        <v>GD26YX2IB134</v>
      </c>
      <c r="E379" s="31" t="s">
        <v>683</v>
      </c>
      <c r="F379" s="16">
        <v>73</v>
      </c>
      <c r="G379" s="38" t="s">
        <v>275</v>
      </c>
      <c r="H379" s="32">
        <v>73</v>
      </c>
      <c r="I379" s="32">
        <v>4</v>
      </c>
      <c r="J379" s="32">
        <f t="shared" si="15"/>
        <v>0.876</v>
      </c>
      <c r="K379" s="17">
        <v>20211108</v>
      </c>
      <c r="L379" s="17">
        <v>20211112</v>
      </c>
      <c r="M379" s="14"/>
      <c r="N379" s="14"/>
      <c r="O379" s="14">
        <v>73</v>
      </c>
      <c r="P379" s="14">
        <v>4</v>
      </c>
      <c r="Q379" s="14">
        <f t="shared" si="12"/>
        <v>8760</v>
      </c>
      <c r="R379" s="24" t="s">
        <v>147</v>
      </c>
      <c r="S379" s="14">
        <f t="shared" si="14"/>
        <v>0</v>
      </c>
      <c r="T379" s="14"/>
      <c r="U379" s="14"/>
      <c r="V379" s="14"/>
      <c r="W379" s="14"/>
      <c r="X379" s="14"/>
      <c r="Y379" s="14"/>
      <c r="Z379" s="14"/>
      <c r="AA379" s="14"/>
    </row>
    <row r="380" hidden="1" customHeight="1" spans="1:27">
      <c r="A380" s="13">
        <f>MATCH(B380,'2021年11月-2022年3月旅行社组织国内游客在厦住宿补助'!C$5:C$39,0)</f>
        <v>1</v>
      </c>
      <c r="B380" s="14" t="s">
        <v>55</v>
      </c>
      <c r="C380" s="15">
        <f>COUNTIF(B$6:B380,B380)</f>
        <v>52</v>
      </c>
      <c r="D380" s="15" t="str">
        <f t="shared" si="13"/>
        <v>GD18L8PRGK81</v>
      </c>
      <c r="E380" s="31" t="s">
        <v>684</v>
      </c>
      <c r="F380" s="16">
        <v>24</v>
      </c>
      <c r="G380" s="38" t="s">
        <v>623</v>
      </c>
      <c r="H380" s="32">
        <v>24</v>
      </c>
      <c r="I380" s="32">
        <v>4</v>
      </c>
      <c r="J380" s="32">
        <f t="shared" si="15"/>
        <v>0.288</v>
      </c>
      <c r="K380" s="17">
        <v>20211109</v>
      </c>
      <c r="L380" s="17">
        <v>20211113</v>
      </c>
      <c r="M380" s="14" t="s">
        <v>685</v>
      </c>
      <c r="N380" s="14"/>
      <c r="O380" s="14">
        <v>23</v>
      </c>
      <c r="P380" s="14">
        <v>4</v>
      </c>
      <c r="Q380" s="14">
        <f t="shared" si="12"/>
        <v>2760</v>
      </c>
      <c r="R380" s="24" t="s">
        <v>147</v>
      </c>
      <c r="S380" s="14">
        <f t="shared" si="14"/>
        <v>120</v>
      </c>
      <c r="T380" s="14"/>
      <c r="U380" s="14"/>
      <c r="V380" s="14"/>
      <c r="W380" s="14"/>
      <c r="X380" s="14"/>
      <c r="Y380" s="14"/>
      <c r="Z380" s="14"/>
      <c r="AA380" s="14"/>
    </row>
    <row r="381" hidden="1" customHeight="1" spans="1:27">
      <c r="A381" s="13">
        <f>MATCH(B381,'2021年11月-2022年3月旅行社组织国内游客在厦住宿补助'!C$5:C$39,0)</f>
        <v>1</v>
      </c>
      <c r="B381" s="14" t="s">
        <v>55</v>
      </c>
      <c r="C381" s="15">
        <f>COUNTIF(B$6:B381,B381)</f>
        <v>53</v>
      </c>
      <c r="D381" s="15" t="str">
        <f t="shared" si="13"/>
        <v>GD08ATABPA96</v>
      </c>
      <c r="E381" s="31" t="s">
        <v>686</v>
      </c>
      <c r="F381" s="16">
        <v>21</v>
      </c>
      <c r="G381" s="38" t="s">
        <v>390</v>
      </c>
      <c r="H381" s="32">
        <v>21</v>
      </c>
      <c r="I381" s="32">
        <v>4</v>
      </c>
      <c r="J381" s="32">
        <f t="shared" si="15"/>
        <v>0.252</v>
      </c>
      <c r="K381" s="17">
        <v>20211108</v>
      </c>
      <c r="L381" s="17">
        <v>20211112</v>
      </c>
      <c r="M381" s="14"/>
      <c r="N381" s="14"/>
      <c r="O381" s="14">
        <v>21</v>
      </c>
      <c r="P381" s="14">
        <v>4</v>
      </c>
      <c r="Q381" s="14">
        <f t="shared" si="12"/>
        <v>2520</v>
      </c>
      <c r="R381" s="24" t="s">
        <v>147</v>
      </c>
      <c r="S381" s="14">
        <f t="shared" si="14"/>
        <v>0</v>
      </c>
      <c r="T381" s="14"/>
      <c r="U381" s="14"/>
      <c r="V381" s="14"/>
      <c r="W381" s="14"/>
      <c r="X381" s="14"/>
      <c r="Y381" s="14"/>
      <c r="Z381" s="14"/>
      <c r="AA381" s="14"/>
    </row>
    <row r="382" hidden="1" customHeight="1" spans="1:27">
      <c r="A382" s="13">
        <f>MATCH(B382,'2021年11月-2022年3月旅行社组织国内游客在厦住宿补助'!C$5:C$39,0)</f>
        <v>1</v>
      </c>
      <c r="B382" s="14" t="s">
        <v>55</v>
      </c>
      <c r="C382" s="15">
        <f>COUNTIF(B$6:B382,B382)</f>
        <v>54</v>
      </c>
      <c r="D382" s="15" t="str">
        <f t="shared" si="13"/>
        <v>GD83EMCNLT98</v>
      </c>
      <c r="E382" s="31" t="s">
        <v>687</v>
      </c>
      <c r="F382" s="16">
        <v>25</v>
      </c>
      <c r="G382" s="38" t="s">
        <v>623</v>
      </c>
      <c r="H382" s="32">
        <v>25</v>
      </c>
      <c r="I382" s="32">
        <v>4</v>
      </c>
      <c r="J382" s="32">
        <f t="shared" si="15"/>
        <v>0.3</v>
      </c>
      <c r="K382" s="17">
        <v>20211109</v>
      </c>
      <c r="L382" s="17">
        <v>20211113</v>
      </c>
      <c r="M382" s="14"/>
      <c r="N382" s="14"/>
      <c r="O382" s="14">
        <v>25</v>
      </c>
      <c r="P382" s="14">
        <v>4</v>
      </c>
      <c r="Q382" s="14">
        <f t="shared" si="12"/>
        <v>3000</v>
      </c>
      <c r="R382" s="24" t="s">
        <v>147</v>
      </c>
      <c r="S382" s="14">
        <f t="shared" si="14"/>
        <v>0</v>
      </c>
      <c r="T382" s="14"/>
      <c r="U382" s="14"/>
      <c r="V382" s="14"/>
      <c r="W382" s="14"/>
      <c r="X382" s="14"/>
      <c r="Y382" s="14"/>
      <c r="Z382" s="14"/>
      <c r="AA382" s="14"/>
    </row>
    <row r="383" hidden="1" customHeight="1" spans="1:27">
      <c r="A383" s="13">
        <f>MATCH(B383,'2021年11月-2022年3月旅行社组织国内游客在厦住宿补助'!C$5:C$39,0)</f>
        <v>1</v>
      </c>
      <c r="B383" s="14" t="s">
        <v>55</v>
      </c>
      <c r="C383" s="15">
        <f>COUNTIF(B$6:B383,B383)</f>
        <v>55</v>
      </c>
      <c r="D383" s="15" t="str">
        <f t="shared" si="13"/>
        <v>GD39E0B87S01</v>
      </c>
      <c r="E383" s="31" t="s">
        <v>688</v>
      </c>
      <c r="F383" s="16">
        <v>25</v>
      </c>
      <c r="G383" s="38" t="s">
        <v>275</v>
      </c>
      <c r="H383" s="32">
        <v>25</v>
      </c>
      <c r="I383" s="32">
        <v>4</v>
      </c>
      <c r="J383" s="32">
        <f t="shared" si="15"/>
        <v>0.3</v>
      </c>
      <c r="K383" s="17">
        <v>20211109</v>
      </c>
      <c r="L383" s="17">
        <v>20211113</v>
      </c>
      <c r="M383" s="14"/>
      <c r="N383" s="14"/>
      <c r="O383" s="14">
        <v>25</v>
      </c>
      <c r="P383" s="14">
        <v>4</v>
      </c>
      <c r="Q383" s="14">
        <f t="shared" si="12"/>
        <v>3000</v>
      </c>
      <c r="R383" s="24" t="s">
        <v>147</v>
      </c>
      <c r="S383" s="14">
        <f t="shared" si="14"/>
        <v>0</v>
      </c>
      <c r="T383" s="14"/>
      <c r="U383" s="14"/>
      <c r="V383" s="14"/>
      <c r="W383" s="14"/>
      <c r="X383" s="14"/>
      <c r="Y383" s="14"/>
      <c r="Z383" s="14"/>
      <c r="AA383" s="14"/>
    </row>
    <row r="384" hidden="1" customHeight="1" spans="1:27">
      <c r="A384" s="13">
        <f>MATCH(B384,'2021年11月-2022年3月旅行社组织国内游客在厦住宿补助'!C$5:C$39,0)</f>
        <v>1</v>
      </c>
      <c r="B384" s="14" t="s">
        <v>55</v>
      </c>
      <c r="C384" s="15">
        <f>COUNTIF(B$6:B384,B384)</f>
        <v>56</v>
      </c>
      <c r="D384" s="15" t="str">
        <f t="shared" si="13"/>
        <v>GD11PPNRGD75</v>
      </c>
      <c r="E384" s="31" t="s">
        <v>689</v>
      </c>
      <c r="F384" s="16">
        <v>20</v>
      </c>
      <c r="G384" s="38" t="s">
        <v>634</v>
      </c>
      <c r="H384" s="32">
        <v>20</v>
      </c>
      <c r="I384" s="32">
        <v>4</v>
      </c>
      <c r="J384" s="32">
        <f t="shared" si="15"/>
        <v>0.24</v>
      </c>
      <c r="K384" s="17">
        <v>20211109</v>
      </c>
      <c r="L384" s="17">
        <v>20211113</v>
      </c>
      <c r="M384" s="14"/>
      <c r="N384" s="14"/>
      <c r="O384" s="14">
        <v>20</v>
      </c>
      <c r="P384" s="14">
        <v>4</v>
      </c>
      <c r="Q384" s="14">
        <f t="shared" si="12"/>
        <v>2400</v>
      </c>
      <c r="R384" s="24" t="s">
        <v>147</v>
      </c>
      <c r="S384" s="14">
        <f t="shared" si="14"/>
        <v>0</v>
      </c>
      <c r="T384" s="14"/>
      <c r="U384" s="14"/>
      <c r="V384" s="14"/>
      <c r="W384" s="14"/>
      <c r="X384" s="14"/>
      <c r="Y384" s="14"/>
      <c r="Z384" s="14"/>
      <c r="AA384" s="14"/>
    </row>
    <row r="385" hidden="1" customHeight="1" spans="1:27">
      <c r="A385" s="13">
        <f>MATCH(B385,'2021年11月-2022年3月旅行社组织国内游客在厦住宿补助'!C$5:C$39,0)</f>
        <v>1</v>
      </c>
      <c r="B385" s="14" t="s">
        <v>55</v>
      </c>
      <c r="C385" s="15">
        <f>COUNTIF(B$6:B385,B385)</f>
        <v>57</v>
      </c>
      <c r="D385" s="15" t="str">
        <f t="shared" si="13"/>
        <v>GD13T3XKLC97</v>
      </c>
      <c r="E385" s="31" t="s">
        <v>690</v>
      </c>
      <c r="F385" s="16">
        <v>28</v>
      </c>
      <c r="G385" s="38" t="s">
        <v>634</v>
      </c>
      <c r="H385" s="32">
        <v>28</v>
      </c>
      <c r="I385" s="32">
        <v>4</v>
      </c>
      <c r="J385" s="32">
        <f t="shared" si="15"/>
        <v>0.336</v>
      </c>
      <c r="K385" s="17">
        <v>20211109</v>
      </c>
      <c r="L385" s="17">
        <v>20211113</v>
      </c>
      <c r="M385" s="14"/>
      <c r="N385" s="14"/>
      <c r="O385" s="14">
        <v>28</v>
      </c>
      <c r="P385" s="14">
        <v>4</v>
      </c>
      <c r="Q385" s="14">
        <f t="shared" si="12"/>
        <v>3360</v>
      </c>
      <c r="R385" s="24" t="s">
        <v>147</v>
      </c>
      <c r="S385" s="14">
        <f t="shared" si="14"/>
        <v>0</v>
      </c>
      <c r="T385" s="14"/>
      <c r="U385" s="14"/>
      <c r="V385" s="14"/>
      <c r="W385" s="14"/>
      <c r="X385" s="14"/>
      <c r="Y385" s="14"/>
      <c r="Z385" s="14"/>
      <c r="AA385" s="14"/>
    </row>
    <row r="386" hidden="1" customHeight="1" spans="1:27">
      <c r="A386" s="13">
        <f>MATCH(B386,'2021年11月-2022年3月旅行社组织国内游客在厦住宿补助'!C$5:C$39,0)</f>
        <v>1</v>
      </c>
      <c r="B386" s="14" t="s">
        <v>55</v>
      </c>
      <c r="C386" s="15">
        <f>COUNTIF(B$6:B386,B386)</f>
        <v>58</v>
      </c>
      <c r="D386" s="15" t="str">
        <f t="shared" si="13"/>
        <v>GD56GY3N8558</v>
      </c>
      <c r="E386" s="31" t="s">
        <v>691</v>
      </c>
      <c r="F386" s="16">
        <v>14</v>
      </c>
      <c r="G386" s="38" t="s">
        <v>634</v>
      </c>
      <c r="H386" s="32">
        <v>14</v>
      </c>
      <c r="I386" s="32">
        <v>4</v>
      </c>
      <c r="J386" s="32">
        <f t="shared" si="15"/>
        <v>0.168</v>
      </c>
      <c r="K386" s="17">
        <v>20211110</v>
      </c>
      <c r="L386" s="17">
        <v>20211114</v>
      </c>
      <c r="M386" s="14"/>
      <c r="N386" s="14"/>
      <c r="O386" s="14">
        <v>14</v>
      </c>
      <c r="P386" s="14">
        <v>4</v>
      </c>
      <c r="Q386" s="14">
        <f t="shared" si="12"/>
        <v>1680</v>
      </c>
      <c r="R386" s="24" t="s">
        <v>147</v>
      </c>
      <c r="S386" s="14">
        <f t="shared" si="14"/>
        <v>0</v>
      </c>
      <c r="T386" s="14"/>
      <c r="U386" s="14"/>
      <c r="V386" s="14"/>
      <c r="W386" s="14"/>
      <c r="X386" s="14"/>
      <c r="Y386" s="14"/>
      <c r="Z386" s="14"/>
      <c r="AA386" s="14"/>
    </row>
    <row r="387" hidden="1" customHeight="1" spans="1:27">
      <c r="A387" s="13">
        <f>MATCH(B387,'2021年11月-2022年3月旅行社组织国内游客在厦住宿补助'!C$5:C$39,0)</f>
        <v>1</v>
      </c>
      <c r="B387" s="14" t="s">
        <v>55</v>
      </c>
      <c r="C387" s="15">
        <f>COUNTIF(B$6:B387,B387)</f>
        <v>59</v>
      </c>
      <c r="D387" s="15" t="str">
        <f t="shared" si="13"/>
        <v>GD95XBWCUV03</v>
      </c>
      <c r="E387" s="31" t="s">
        <v>692</v>
      </c>
      <c r="F387" s="16">
        <v>29</v>
      </c>
      <c r="G387" s="38" t="s">
        <v>634</v>
      </c>
      <c r="H387" s="32">
        <v>29</v>
      </c>
      <c r="I387" s="32">
        <v>5</v>
      </c>
      <c r="J387" s="32">
        <f t="shared" si="15"/>
        <v>0.348</v>
      </c>
      <c r="K387" s="17">
        <v>20211110</v>
      </c>
      <c r="L387" s="17">
        <v>20211115</v>
      </c>
      <c r="M387" s="14" t="s">
        <v>693</v>
      </c>
      <c r="N387" s="14"/>
      <c r="O387" s="14">
        <v>28</v>
      </c>
      <c r="P387" s="14">
        <v>5</v>
      </c>
      <c r="Q387" s="14">
        <f t="shared" si="12"/>
        <v>3360</v>
      </c>
      <c r="R387" s="24" t="s">
        <v>147</v>
      </c>
      <c r="S387" s="14">
        <f t="shared" si="14"/>
        <v>120</v>
      </c>
      <c r="T387" s="14"/>
      <c r="U387" s="14"/>
      <c r="V387" s="14"/>
      <c r="W387" s="14"/>
      <c r="X387" s="14"/>
      <c r="Y387" s="14"/>
      <c r="Z387" s="14"/>
      <c r="AA387" s="14"/>
    </row>
    <row r="388" hidden="1" customHeight="1" spans="1:27">
      <c r="A388" s="13">
        <f>MATCH(B388,'2021年11月-2022年3月旅行社组织国内游客在厦住宿补助'!C$5:C$39,0)</f>
        <v>1</v>
      </c>
      <c r="B388" s="14" t="s">
        <v>55</v>
      </c>
      <c r="C388" s="15">
        <f>COUNTIF(B$6:B388,B388)</f>
        <v>60</v>
      </c>
      <c r="D388" s="15" t="str">
        <f t="shared" si="13"/>
        <v>GD99CWA88T02</v>
      </c>
      <c r="E388" s="31" t="s">
        <v>694</v>
      </c>
      <c r="F388" s="16">
        <v>28</v>
      </c>
      <c r="G388" s="38" t="s">
        <v>390</v>
      </c>
      <c r="H388" s="32">
        <v>28</v>
      </c>
      <c r="I388" s="32">
        <v>5</v>
      </c>
      <c r="J388" s="32">
        <f t="shared" si="15"/>
        <v>0.336</v>
      </c>
      <c r="K388" s="17">
        <v>20211111</v>
      </c>
      <c r="L388" s="17">
        <v>20211116</v>
      </c>
      <c r="M388" s="14"/>
      <c r="N388" s="14"/>
      <c r="O388" s="14">
        <v>28</v>
      </c>
      <c r="P388" s="14">
        <v>5</v>
      </c>
      <c r="Q388" s="14">
        <f t="shared" si="12"/>
        <v>3360</v>
      </c>
      <c r="R388" s="24" t="s">
        <v>147</v>
      </c>
      <c r="S388" s="14">
        <f t="shared" si="14"/>
        <v>0</v>
      </c>
      <c r="T388" s="14"/>
      <c r="U388" s="14"/>
      <c r="V388" s="14"/>
      <c r="W388" s="14"/>
      <c r="X388" s="14"/>
      <c r="Y388" s="14"/>
      <c r="Z388" s="14"/>
      <c r="AA388" s="14"/>
    </row>
    <row r="389" hidden="1" customHeight="1" spans="1:27">
      <c r="A389" s="13">
        <f>MATCH(B389,'2021年11月-2022年3月旅行社组织国内游客在厦住宿补助'!C$5:C$39,0)</f>
        <v>1</v>
      </c>
      <c r="B389" s="14" t="s">
        <v>55</v>
      </c>
      <c r="C389" s="15">
        <f>COUNTIF(B$6:B389,B389)</f>
        <v>61</v>
      </c>
      <c r="D389" s="15" t="str">
        <f t="shared" si="13"/>
        <v>GD05WBT1ZX94</v>
      </c>
      <c r="E389" s="31" t="s">
        <v>695</v>
      </c>
      <c r="F389" s="16">
        <v>11</v>
      </c>
      <c r="G389" s="38" t="s">
        <v>654</v>
      </c>
      <c r="H389" s="32">
        <v>11</v>
      </c>
      <c r="I389" s="32">
        <v>3</v>
      </c>
      <c r="J389" s="32">
        <f t="shared" si="15"/>
        <v>0.132</v>
      </c>
      <c r="K389" s="17">
        <v>20211112</v>
      </c>
      <c r="L389" s="17">
        <v>20211116</v>
      </c>
      <c r="M389" s="14"/>
      <c r="N389" s="14"/>
      <c r="O389" s="14">
        <v>11</v>
      </c>
      <c r="P389" s="14">
        <v>3</v>
      </c>
      <c r="Q389" s="14">
        <f t="shared" si="12"/>
        <v>1320</v>
      </c>
      <c r="R389" s="24" t="s">
        <v>147</v>
      </c>
      <c r="S389" s="14">
        <f t="shared" si="14"/>
        <v>0</v>
      </c>
      <c r="T389" s="14"/>
      <c r="U389" s="14"/>
      <c r="V389" s="14"/>
      <c r="W389" s="14"/>
      <c r="X389" s="14"/>
      <c r="Y389" s="14"/>
      <c r="Z389" s="14"/>
      <c r="AA389" s="14"/>
    </row>
    <row r="390" hidden="1" customHeight="1" spans="1:27">
      <c r="A390" s="13">
        <f>MATCH(B390,'2021年11月-2022年3月旅行社组织国内游客在厦住宿补助'!C$5:C$39,0)</f>
        <v>1</v>
      </c>
      <c r="B390" s="14" t="s">
        <v>55</v>
      </c>
      <c r="C390" s="15">
        <f>COUNTIF(B$6:B390,B390)</f>
        <v>62</v>
      </c>
      <c r="D390" s="15" t="str">
        <f t="shared" si="13"/>
        <v>GD31ANA1RV00</v>
      </c>
      <c r="E390" s="31" t="s">
        <v>696</v>
      </c>
      <c r="F390" s="16">
        <v>10</v>
      </c>
      <c r="G390" s="38" t="s">
        <v>275</v>
      </c>
      <c r="H390" s="32">
        <v>10</v>
      </c>
      <c r="I390" s="32">
        <v>4</v>
      </c>
      <c r="J390" s="32">
        <f t="shared" si="15"/>
        <v>0.12</v>
      </c>
      <c r="K390" s="17">
        <v>20211112</v>
      </c>
      <c r="L390" s="17">
        <v>20211116</v>
      </c>
      <c r="M390" s="14"/>
      <c r="N390" s="14"/>
      <c r="O390" s="14">
        <v>10</v>
      </c>
      <c r="P390" s="14">
        <v>4</v>
      </c>
      <c r="Q390" s="14">
        <f t="shared" si="12"/>
        <v>1200</v>
      </c>
      <c r="R390" s="24" t="s">
        <v>147</v>
      </c>
      <c r="S390" s="14">
        <f t="shared" si="14"/>
        <v>0</v>
      </c>
      <c r="T390" s="14"/>
      <c r="U390" s="14"/>
      <c r="V390" s="14"/>
      <c r="W390" s="14"/>
      <c r="X390" s="14"/>
      <c r="Y390" s="14"/>
      <c r="Z390" s="14"/>
      <c r="AA390" s="14"/>
    </row>
    <row r="391" hidden="1" customHeight="1" spans="1:27">
      <c r="A391" s="13">
        <f>MATCH(B391,'2021年11月-2022年3月旅行社组织国内游客在厦住宿补助'!C$5:C$39,0)</f>
        <v>1</v>
      </c>
      <c r="B391" s="14" t="s">
        <v>55</v>
      </c>
      <c r="C391" s="15">
        <f>COUNTIF(B$6:B391,B391)</f>
        <v>63</v>
      </c>
      <c r="D391" s="15" t="str">
        <f t="shared" si="13"/>
        <v>GD66C79FXC93</v>
      </c>
      <c r="E391" s="31" t="s">
        <v>697</v>
      </c>
      <c r="F391" s="16">
        <v>26</v>
      </c>
      <c r="G391" s="38" t="s">
        <v>275</v>
      </c>
      <c r="H391" s="32">
        <v>26</v>
      </c>
      <c r="I391" s="32">
        <v>4</v>
      </c>
      <c r="J391" s="32">
        <f t="shared" si="15"/>
        <v>0.312</v>
      </c>
      <c r="K391" s="17">
        <v>20211112</v>
      </c>
      <c r="L391" s="17">
        <v>20211116</v>
      </c>
      <c r="M391" s="14"/>
      <c r="N391" s="14"/>
      <c r="O391" s="14">
        <v>26</v>
      </c>
      <c r="P391" s="14">
        <v>4</v>
      </c>
      <c r="Q391" s="14">
        <f t="shared" ref="Q391:Q450" si="16">IF(R391="是",IF(P391=1,O391*30,IF(P391=2,O391*70,IF(P391&gt;2,O391*120,0))),0)</f>
        <v>3120</v>
      </c>
      <c r="R391" s="24" t="s">
        <v>147</v>
      </c>
      <c r="S391" s="14">
        <f t="shared" si="14"/>
        <v>0</v>
      </c>
      <c r="T391" s="14"/>
      <c r="U391" s="14"/>
      <c r="V391" s="14"/>
      <c r="W391" s="14"/>
      <c r="X391" s="14"/>
      <c r="Y391" s="14"/>
      <c r="Z391" s="14"/>
      <c r="AA391" s="14"/>
    </row>
    <row r="392" hidden="1" customHeight="1" spans="1:27">
      <c r="A392" s="13">
        <f>MATCH(B392,'2021年11月-2022年3月旅行社组织国内游客在厦住宿补助'!C$5:C$39,0)</f>
        <v>1</v>
      </c>
      <c r="B392" s="14" t="s">
        <v>55</v>
      </c>
      <c r="C392" s="15">
        <f>COUNTIF(B$6:B392,B392)</f>
        <v>64</v>
      </c>
      <c r="D392" s="15" t="str">
        <f t="shared" si="13"/>
        <v>GD97S429C078</v>
      </c>
      <c r="E392" s="31" t="s">
        <v>698</v>
      </c>
      <c r="F392" s="16">
        <v>28</v>
      </c>
      <c r="G392" s="38" t="s">
        <v>390</v>
      </c>
      <c r="H392" s="32">
        <v>28</v>
      </c>
      <c r="I392" s="32">
        <v>5</v>
      </c>
      <c r="J392" s="32">
        <f t="shared" si="15"/>
        <v>0.336</v>
      </c>
      <c r="K392" s="17">
        <v>20211113</v>
      </c>
      <c r="L392" s="17">
        <v>20211118</v>
      </c>
      <c r="M392" s="14"/>
      <c r="N392" s="14"/>
      <c r="O392" s="14">
        <v>28</v>
      </c>
      <c r="P392" s="14">
        <v>5</v>
      </c>
      <c r="Q392" s="14">
        <f t="shared" si="16"/>
        <v>3360</v>
      </c>
      <c r="R392" s="24" t="s">
        <v>147</v>
      </c>
      <c r="S392" s="14">
        <f t="shared" si="14"/>
        <v>0</v>
      </c>
      <c r="T392" s="14"/>
      <c r="U392" s="14"/>
      <c r="V392" s="14"/>
      <c r="W392" s="14"/>
      <c r="X392" s="14"/>
      <c r="Y392" s="14"/>
      <c r="Z392" s="14"/>
      <c r="AA392" s="14"/>
    </row>
    <row r="393" hidden="1" customHeight="1" spans="1:27">
      <c r="A393" s="13">
        <f>MATCH(B393,'2021年11月-2022年3月旅行社组织国内游客在厦住宿补助'!C$5:C$39,0)</f>
        <v>1</v>
      </c>
      <c r="B393" s="14" t="s">
        <v>55</v>
      </c>
      <c r="C393" s="15">
        <f>COUNTIF(B$6:B393,B393)</f>
        <v>65</v>
      </c>
      <c r="D393" s="15" t="str">
        <f t="shared" ref="D393:D456" si="17">IF(E393=E392,"",E393)</f>
        <v>GD49H6NO3W71</v>
      </c>
      <c r="E393" s="31" t="s">
        <v>699</v>
      </c>
      <c r="F393" s="16">
        <v>20</v>
      </c>
      <c r="G393" s="38" t="s">
        <v>654</v>
      </c>
      <c r="H393" s="32">
        <v>20</v>
      </c>
      <c r="I393" s="32">
        <v>4</v>
      </c>
      <c r="J393" s="32">
        <f t="shared" si="15"/>
        <v>0.24</v>
      </c>
      <c r="K393" s="17">
        <v>20211113</v>
      </c>
      <c r="L393" s="17">
        <v>20211117</v>
      </c>
      <c r="M393" s="14"/>
      <c r="N393" s="14"/>
      <c r="O393" s="14">
        <v>20</v>
      </c>
      <c r="P393" s="14">
        <v>4</v>
      </c>
      <c r="Q393" s="14">
        <f t="shared" si="16"/>
        <v>2400</v>
      </c>
      <c r="R393" s="24" t="s">
        <v>147</v>
      </c>
      <c r="S393" s="14">
        <f t="shared" si="14"/>
        <v>0</v>
      </c>
      <c r="T393" s="14"/>
      <c r="U393" s="14"/>
      <c r="V393" s="14"/>
      <c r="W393" s="14"/>
      <c r="X393" s="14"/>
      <c r="Y393" s="14"/>
      <c r="Z393" s="14"/>
      <c r="AA393" s="14"/>
    </row>
    <row r="394" hidden="1" customHeight="1" spans="1:27">
      <c r="A394" s="13">
        <f>MATCH(B394,'2021年11月-2022年3月旅行社组织国内游客在厦住宿补助'!C$5:C$39,0)</f>
        <v>1</v>
      </c>
      <c r="B394" s="14" t="s">
        <v>55</v>
      </c>
      <c r="C394" s="15">
        <f>COUNTIF(B$6:B394,B394)</f>
        <v>66</v>
      </c>
      <c r="D394" s="15" t="str">
        <f t="shared" si="17"/>
        <v>GD87DTQ90768</v>
      </c>
      <c r="E394" s="31" t="s">
        <v>700</v>
      </c>
      <c r="F394" s="16">
        <v>25</v>
      </c>
      <c r="G394" s="38" t="s">
        <v>634</v>
      </c>
      <c r="H394" s="32">
        <v>25</v>
      </c>
      <c r="I394" s="32">
        <v>4</v>
      </c>
      <c r="J394" s="32">
        <f t="shared" si="15"/>
        <v>0.3</v>
      </c>
      <c r="K394" s="17">
        <v>20211113</v>
      </c>
      <c r="L394" s="17">
        <v>20211117</v>
      </c>
      <c r="M394" s="14"/>
      <c r="N394" s="14"/>
      <c r="O394" s="14">
        <v>25</v>
      </c>
      <c r="P394" s="14">
        <v>4</v>
      </c>
      <c r="Q394" s="14">
        <f t="shared" si="16"/>
        <v>3000</v>
      </c>
      <c r="R394" s="24" t="s">
        <v>147</v>
      </c>
      <c r="S394" s="14">
        <f t="shared" ref="S394:S457" si="18">J394*10000-Q394</f>
        <v>0</v>
      </c>
      <c r="T394" s="14"/>
      <c r="U394" s="14"/>
      <c r="V394" s="14"/>
      <c r="W394" s="14"/>
      <c r="X394" s="14"/>
      <c r="Y394" s="14"/>
      <c r="Z394" s="14"/>
      <c r="AA394" s="14"/>
    </row>
    <row r="395" hidden="1" customHeight="1" spans="1:27">
      <c r="A395" s="13">
        <f>MATCH(B395,'2021年11月-2022年3月旅行社组织国内游客在厦住宿补助'!C$5:C$39,0)</f>
        <v>1</v>
      </c>
      <c r="B395" s="14" t="s">
        <v>55</v>
      </c>
      <c r="C395" s="15">
        <f>COUNTIF(B$6:B395,B395)</f>
        <v>67</v>
      </c>
      <c r="D395" s="15" t="str">
        <f t="shared" si="17"/>
        <v>GD10EW99A354</v>
      </c>
      <c r="E395" s="31" t="s">
        <v>701</v>
      </c>
      <c r="F395" s="16">
        <v>26</v>
      </c>
      <c r="G395" s="38" t="s">
        <v>623</v>
      </c>
      <c r="H395" s="32">
        <v>26</v>
      </c>
      <c r="I395" s="32">
        <v>4</v>
      </c>
      <c r="J395" s="32">
        <f t="shared" si="15"/>
        <v>0.312</v>
      </c>
      <c r="K395" s="17">
        <v>20211114</v>
      </c>
      <c r="L395" s="17">
        <v>20211118</v>
      </c>
      <c r="M395" s="14"/>
      <c r="N395" s="14"/>
      <c r="O395" s="14">
        <v>26</v>
      </c>
      <c r="P395" s="14">
        <v>4</v>
      </c>
      <c r="Q395" s="14">
        <f t="shared" si="16"/>
        <v>3120</v>
      </c>
      <c r="R395" s="24" t="s">
        <v>147</v>
      </c>
      <c r="S395" s="14">
        <f t="shared" si="18"/>
        <v>0</v>
      </c>
      <c r="T395" s="14"/>
      <c r="U395" s="14"/>
      <c r="V395" s="14"/>
      <c r="W395" s="14"/>
      <c r="X395" s="14"/>
      <c r="Y395" s="14"/>
      <c r="Z395" s="14"/>
      <c r="AA395" s="14"/>
    </row>
    <row r="396" hidden="1" customHeight="1" spans="1:27">
      <c r="A396" s="13">
        <f>MATCH(B396,'2021年11月-2022年3月旅行社组织国内游客在厦住宿补助'!C$5:C$39,0)</f>
        <v>1</v>
      </c>
      <c r="B396" s="14" t="s">
        <v>55</v>
      </c>
      <c r="C396" s="15">
        <f>COUNTIF(B$6:B396,B396)</f>
        <v>68</v>
      </c>
      <c r="D396" s="15" t="str">
        <f t="shared" si="17"/>
        <v>GD06IBX95E65</v>
      </c>
      <c r="E396" s="31" t="s">
        <v>702</v>
      </c>
      <c r="F396" s="16">
        <v>28</v>
      </c>
      <c r="G396" s="38" t="s">
        <v>275</v>
      </c>
      <c r="H396" s="32">
        <v>28</v>
      </c>
      <c r="I396" s="32">
        <v>5</v>
      </c>
      <c r="J396" s="32">
        <f t="shared" si="15"/>
        <v>0.336</v>
      </c>
      <c r="K396" s="17">
        <v>20211114</v>
      </c>
      <c r="L396" s="17">
        <v>20211119</v>
      </c>
      <c r="M396" s="14"/>
      <c r="N396" s="14"/>
      <c r="O396" s="14">
        <v>28</v>
      </c>
      <c r="P396" s="14">
        <v>5</v>
      </c>
      <c r="Q396" s="14">
        <f t="shared" si="16"/>
        <v>3360</v>
      </c>
      <c r="R396" s="24" t="s">
        <v>147</v>
      </c>
      <c r="S396" s="14">
        <f t="shared" si="18"/>
        <v>0</v>
      </c>
      <c r="T396" s="14"/>
      <c r="U396" s="14"/>
      <c r="V396" s="14"/>
      <c r="W396" s="14"/>
      <c r="X396" s="14"/>
      <c r="Y396" s="14"/>
      <c r="Z396" s="14"/>
      <c r="AA396" s="14"/>
    </row>
    <row r="397" hidden="1" customHeight="1" spans="1:27">
      <c r="A397" s="13">
        <f>MATCH(B397,'2021年11月-2022年3月旅行社组织国内游客在厦住宿补助'!C$5:C$39,0)</f>
        <v>1</v>
      </c>
      <c r="B397" s="14" t="s">
        <v>55</v>
      </c>
      <c r="C397" s="15">
        <f>COUNTIF(B$6:B397,B397)</f>
        <v>69</v>
      </c>
      <c r="D397" s="15" t="str">
        <f t="shared" si="17"/>
        <v>GD66Y9JVN882</v>
      </c>
      <c r="E397" s="31" t="s">
        <v>703</v>
      </c>
      <c r="F397" s="16">
        <v>29</v>
      </c>
      <c r="G397" s="38" t="s">
        <v>623</v>
      </c>
      <c r="H397" s="32">
        <v>29</v>
      </c>
      <c r="I397" s="32">
        <v>5</v>
      </c>
      <c r="J397" s="32">
        <f t="shared" ref="J397:J460" si="19">H397*120/10000</f>
        <v>0.348</v>
      </c>
      <c r="K397" s="17">
        <v>20211114</v>
      </c>
      <c r="L397" s="17">
        <v>20211119</v>
      </c>
      <c r="M397" s="14"/>
      <c r="N397" s="14"/>
      <c r="O397" s="14">
        <v>29</v>
      </c>
      <c r="P397" s="14">
        <v>5</v>
      </c>
      <c r="Q397" s="14">
        <f t="shared" si="16"/>
        <v>3480</v>
      </c>
      <c r="R397" s="24" t="s">
        <v>147</v>
      </c>
      <c r="S397" s="14">
        <f t="shared" si="18"/>
        <v>0</v>
      </c>
      <c r="T397" s="14"/>
      <c r="U397" s="14"/>
      <c r="V397" s="14"/>
      <c r="W397" s="14"/>
      <c r="X397" s="14"/>
      <c r="Y397" s="14"/>
      <c r="Z397" s="14"/>
      <c r="AA397" s="14"/>
    </row>
    <row r="398" hidden="1" customHeight="1" spans="1:27">
      <c r="A398" s="13">
        <f>MATCH(B398,'2021年11月-2022年3月旅行社组织国内游客在厦住宿补助'!C$5:C$39,0)</f>
        <v>1</v>
      </c>
      <c r="B398" s="14" t="s">
        <v>55</v>
      </c>
      <c r="C398" s="15">
        <f>COUNTIF(B$6:B398,B398)</f>
        <v>70</v>
      </c>
      <c r="D398" s="15" t="str">
        <f t="shared" si="17"/>
        <v>GD063J36WT45</v>
      </c>
      <c r="E398" s="31" t="s">
        <v>704</v>
      </c>
      <c r="F398" s="16">
        <v>16</v>
      </c>
      <c r="G398" s="38" t="s">
        <v>275</v>
      </c>
      <c r="H398" s="32">
        <v>16</v>
      </c>
      <c r="I398" s="32">
        <v>5</v>
      </c>
      <c r="J398" s="32">
        <f t="shared" si="19"/>
        <v>0.192</v>
      </c>
      <c r="K398" s="17">
        <v>20211114</v>
      </c>
      <c r="L398" s="17">
        <v>20211119</v>
      </c>
      <c r="M398" s="14"/>
      <c r="N398" s="14"/>
      <c r="O398" s="14">
        <v>16</v>
      </c>
      <c r="P398" s="14">
        <v>5</v>
      </c>
      <c r="Q398" s="14">
        <f t="shared" si="16"/>
        <v>1920</v>
      </c>
      <c r="R398" s="24" t="s">
        <v>147</v>
      </c>
      <c r="S398" s="14">
        <f t="shared" si="18"/>
        <v>0</v>
      </c>
      <c r="T398" s="14"/>
      <c r="U398" s="14"/>
      <c r="V398" s="14"/>
      <c r="W398" s="14"/>
      <c r="X398" s="14"/>
      <c r="Y398" s="14"/>
      <c r="Z398" s="14"/>
      <c r="AA398" s="14"/>
    </row>
    <row r="399" hidden="1" customHeight="1" spans="1:27">
      <c r="A399" s="13">
        <f>MATCH(B399,'2021年11月-2022年3月旅行社组织国内游客在厦住宿补助'!C$5:C$39,0)</f>
        <v>1</v>
      </c>
      <c r="B399" s="14" t="s">
        <v>55</v>
      </c>
      <c r="C399" s="15">
        <f>COUNTIF(B$6:B399,B399)</f>
        <v>71</v>
      </c>
      <c r="D399" s="15" t="str">
        <f t="shared" si="17"/>
        <v>GD106BRN0Y05</v>
      </c>
      <c r="E399" s="31" t="s">
        <v>705</v>
      </c>
      <c r="F399" s="16">
        <v>29</v>
      </c>
      <c r="G399" s="38" t="s">
        <v>275</v>
      </c>
      <c r="H399" s="32">
        <v>29</v>
      </c>
      <c r="I399" s="32">
        <v>5</v>
      </c>
      <c r="J399" s="32">
        <f t="shared" si="19"/>
        <v>0.348</v>
      </c>
      <c r="K399" s="17">
        <v>20211114</v>
      </c>
      <c r="L399" s="17">
        <v>20211119</v>
      </c>
      <c r="M399" s="14"/>
      <c r="N399" s="14"/>
      <c r="O399" s="14">
        <v>29</v>
      </c>
      <c r="P399" s="14">
        <v>5</v>
      </c>
      <c r="Q399" s="14">
        <f t="shared" si="16"/>
        <v>3480</v>
      </c>
      <c r="R399" s="24" t="s">
        <v>147</v>
      </c>
      <c r="S399" s="14">
        <f t="shared" si="18"/>
        <v>0</v>
      </c>
      <c r="T399" s="14"/>
      <c r="U399" s="14"/>
      <c r="V399" s="14"/>
      <c r="W399" s="14"/>
      <c r="X399" s="14"/>
      <c r="Y399" s="14"/>
      <c r="Z399" s="14"/>
      <c r="AA399" s="14"/>
    </row>
    <row r="400" hidden="1" customHeight="1" spans="1:27">
      <c r="A400" s="13">
        <f>MATCH(B400,'2021年11月-2022年3月旅行社组织国内游客在厦住宿补助'!C$5:C$39,0)</f>
        <v>1</v>
      </c>
      <c r="B400" s="14" t="s">
        <v>55</v>
      </c>
      <c r="C400" s="15">
        <f>COUNTIF(B$6:B400,B400)</f>
        <v>72</v>
      </c>
      <c r="D400" s="15" t="str">
        <f t="shared" si="17"/>
        <v>GD57M8OS7K74</v>
      </c>
      <c r="E400" s="31" t="s">
        <v>706</v>
      </c>
      <c r="F400" s="16">
        <v>32</v>
      </c>
      <c r="G400" s="38" t="s">
        <v>275</v>
      </c>
      <c r="H400" s="32">
        <v>32</v>
      </c>
      <c r="I400" s="32">
        <v>5</v>
      </c>
      <c r="J400" s="32">
        <f t="shared" si="19"/>
        <v>0.384</v>
      </c>
      <c r="K400" s="17">
        <v>20211115</v>
      </c>
      <c r="L400" s="17">
        <v>20211120</v>
      </c>
      <c r="M400" s="14"/>
      <c r="N400" s="14"/>
      <c r="O400" s="14">
        <v>32</v>
      </c>
      <c r="P400" s="14">
        <v>5</v>
      </c>
      <c r="Q400" s="14">
        <f t="shared" si="16"/>
        <v>3840</v>
      </c>
      <c r="R400" s="24" t="s">
        <v>147</v>
      </c>
      <c r="S400" s="14">
        <f t="shared" si="18"/>
        <v>0</v>
      </c>
      <c r="T400" s="14"/>
      <c r="U400" s="14"/>
      <c r="V400" s="14"/>
      <c r="W400" s="14"/>
      <c r="X400" s="14"/>
      <c r="Y400" s="14"/>
      <c r="Z400" s="14"/>
      <c r="AA400" s="14"/>
    </row>
    <row r="401" hidden="1" customHeight="1" spans="1:27">
      <c r="A401" s="13">
        <f>MATCH(B401,'2021年11月-2022年3月旅行社组织国内游客在厦住宿补助'!C$5:C$39,0)</f>
        <v>1</v>
      </c>
      <c r="B401" s="14" t="s">
        <v>55</v>
      </c>
      <c r="C401" s="15">
        <f>COUNTIF(B$6:B401,B401)</f>
        <v>73</v>
      </c>
      <c r="D401" s="15" t="str">
        <f t="shared" si="17"/>
        <v>GD72YLNVGD40</v>
      </c>
      <c r="E401" s="31" t="s">
        <v>707</v>
      </c>
      <c r="F401" s="16">
        <v>13</v>
      </c>
      <c r="G401" s="38" t="s">
        <v>275</v>
      </c>
      <c r="H401" s="32">
        <v>13</v>
      </c>
      <c r="I401" s="32">
        <v>5</v>
      </c>
      <c r="J401" s="32">
        <f t="shared" si="19"/>
        <v>0.156</v>
      </c>
      <c r="K401" s="17">
        <v>20211115</v>
      </c>
      <c r="L401" s="17">
        <v>20211120</v>
      </c>
      <c r="M401" s="14"/>
      <c r="N401" s="14"/>
      <c r="O401" s="14">
        <v>13</v>
      </c>
      <c r="P401" s="14">
        <v>5</v>
      </c>
      <c r="Q401" s="14">
        <f t="shared" si="16"/>
        <v>1560</v>
      </c>
      <c r="R401" s="24" t="s">
        <v>147</v>
      </c>
      <c r="S401" s="14">
        <f t="shared" si="18"/>
        <v>0</v>
      </c>
      <c r="T401" s="14"/>
      <c r="U401" s="14"/>
      <c r="V401" s="14"/>
      <c r="W401" s="14"/>
      <c r="X401" s="14"/>
      <c r="Y401" s="14"/>
      <c r="Z401" s="14"/>
      <c r="AA401" s="14"/>
    </row>
    <row r="402" hidden="1" customHeight="1" spans="1:27">
      <c r="A402" s="13">
        <f>MATCH(B402,'2021年11月-2022年3月旅行社组织国内游客在厦住宿补助'!C$5:C$39,0)</f>
        <v>1</v>
      </c>
      <c r="B402" s="14" t="s">
        <v>55</v>
      </c>
      <c r="C402" s="15">
        <f>COUNTIF(B$6:B402,B402)</f>
        <v>74</v>
      </c>
      <c r="D402" s="15" t="str">
        <f t="shared" si="17"/>
        <v>GD72VC3OWC87</v>
      </c>
      <c r="E402" s="31" t="s">
        <v>708</v>
      </c>
      <c r="F402" s="16">
        <v>20</v>
      </c>
      <c r="G402" s="38" t="s">
        <v>275</v>
      </c>
      <c r="H402" s="32">
        <v>20</v>
      </c>
      <c r="I402" s="32">
        <v>4</v>
      </c>
      <c r="J402" s="32">
        <f t="shared" si="19"/>
        <v>0.24</v>
      </c>
      <c r="K402" s="17">
        <v>20211115</v>
      </c>
      <c r="L402" s="17">
        <v>20211119</v>
      </c>
      <c r="M402" s="14"/>
      <c r="N402" s="14"/>
      <c r="O402" s="14">
        <v>20</v>
      </c>
      <c r="P402" s="14">
        <v>4</v>
      </c>
      <c r="Q402" s="14">
        <f t="shared" si="16"/>
        <v>2400</v>
      </c>
      <c r="R402" s="24" t="s">
        <v>147</v>
      </c>
      <c r="S402" s="14">
        <f t="shared" si="18"/>
        <v>0</v>
      </c>
      <c r="T402" s="14"/>
      <c r="U402" s="14"/>
      <c r="V402" s="14"/>
      <c r="W402" s="14"/>
      <c r="X402" s="14"/>
      <c r="Y402" s="14"/>
      <c r="Z402" s="14"/>
      <c r="AA402" s="14"/>
    </row>
    <row r="403" hidden="1" customHeight="1" spans="1:27">
      <c r="A403" s="13">
        <f>MATCH(B403,'2021年11月-2022年3月旅行社组织国内游客在厦住宿补助'!C$5:C$39,0)</f>
        <v>1</v>
      </c>
      <c r="B403" s="14" t="s">
        <v>55</v>
      </c>
      <c r="C403" s="15">
        <f>COUNTIF(B$6:B403,B403)</f>
        <v>75</v>
      </c>
      <c r="D403" s="15" t="str">
        <f t="shared" si="17"/>
        <v>GD77YTDGHL46</v>
      </c>
      <c r="E403" s="31" t="s">
        <v>709</v>
      </c>
      <c r="F403" s="16">
        <v>24</v>
      </c>
      <c r="G403" s="38" t="s">
        <v>390</v>
      </c>
      <c r="H403" s="32">
        <v>24</v>
      </c>
      <c r="I403" s="32">
        <v>4</v>
      </c>
      <c r="J403" s="32">
        <f t="shared" si="19"/>
        <v>0.288</v>
      </c>
      <c r="K403" s="17">
        <v>20211115</v>
      </c>
      <c r="L403" s="17">
        <v>20211119</v>
      </c>
      <c r="M403" s="14"/>
      <c r="N403" s="14"/>
      <c r="O403" s="14">
        <v>24</v>
      </c>
      <c r="P403" s="14">
        <v>4</v>
      </c>
      <c r="Q403" s="14">
        <f t="shared" si="16"/>
        <v>2880</v>
      </c>
      <c r="R403" s="24" t="s">
        <v>147</v>
      </c>
      <c r="S403" s="14">
        <f t="shared" si="18"/>
        <v>0</v>
      </c>
      <c r="T403" s="14"/>
      <c r="U403" s="14"/>
      <c r="V403" s="14"/>
      <c r="W403" s="14"/>
      <c r="X403" s="14"/>
      <c r="Y403" s="14"/>
      <c r="Z403" s="14"/>
      <c r="AA403" s="14"/>
    </row>
    <row r="404" hidden="1" customHeight="1" spans="1:27">
      <c r="A404" s="13">
        <f>MATCH(B404,'2021年11月-2022年3月旅行社组织国内游客在厦住宿补助'!C$5:C$39,0)</f>
        <v>1</v>
      </c>
      <c r="B404" s="14" t="s">
        <v>55</v>
      </c>
      <c r="C404" s="15">
        <f>COUNTIF(B$6:B404,B404)</f>
        <v>76</v>
      </c>
      <c r="D404" s="15" t="str">
        <f t="shared" si="17"/>
        <v>GD75OJA98H35</v>
      </c>
      <c r="E404" s="31" t="s">
        <v>710</v>
      </c>
      <c r="F404" s="16">
        <v>22</v>
      </c>
      <c r="G404" s="38" t="s">
        <v>390</v>
      </c>
      <c r="H404" s="32">
        <v>22</v>
      </c>
      <c r="I404" s="32">
        <v>4</v>
      </c>
      <c r="J404" s="32">
        <f t="shared" si="19"/>
        <v>0.264</v>
      </c>
      <c r="K404" s="17">
        <v>20211115</v>
      </c>
      <c r="L404" s="17">
        <v>20211119</v>
      </c>
      <c r="M404" s="14"/>
      <c r="N404" s="14"/>
      <c r="O404" s="14">
        <v>22</v>
      </c>
      <c r="P404" s="14">
        <v>4</v>
      </c>
      <c r="Q404" s="14">
        <f t="shared" si="16"/>
        <v>2640</v>
      </c>
      <c r="R404" s="24" t="s">
        <v>147</v>
      </c>
      <c r="S404" s="14">
        <f t="shared" si="18"/>
        <v>0</v>
      </c>
      <c r="T404" s="14"/>
      <c r="U404" s="14"/>
      <c r="V404" s="14"/>
      <c r="W404" s="14"/>
      <c r="X404" s="14"/>
      <c r="Y404" s="14"/>
      <c r="Z404" s="14"/>
      <c r="AA404" s="14"/>
    </row>
    <row r="405" hidden="1" customHeight="1" spans="1:27">
      <c r="A405" s="13">
        <f>MATCH(B405,'2021年11月-2022年3月旅行社组织国内游客在厦住宿补助'!C$5:C$39,0)</f>
        <v>1</v>
      </c>
      <c r="B405" s="14" t="s">
        <v>55</v>
      </c>
      <c r="C405" s="15">
        <f>COUNTIF(B$6:B405,B405)</f>
        <v>77</v>
      </c>
      <c r="D405" s="15" t="str">
        <f t="shared" si="17"/>
        <v>GD60E0FB6933</v>
      </c>
      <c r="E405" s="31" t="s">
        <v>711</v>
      </c>
      <c r="F405" s="16">
        <v>30</v>
      </c>
      <c r="G405" s="38" t="s">
        <v>634</v>
      </c>
      <c r="H405" s="32">
        <v>30</v>
      </c>
      <c r="I405" s="32">
        <v>4</v>
      </c>
      <c r="J405" s="32">
        <f t="shared" si="19"/>
        <v>0.36</v>
      </c>
      <c r="K405" s="17">
        <v>20211115</v>
      </c>
      <c r="L405" s="17">
        <v>20211119</v>
      </c>
      <c r="M405" s="14"/>
      <c r="N405" s="14"/>
      <c r="O405" s="14">
        <v>30</v>
      </c>
      <c r="P405" s="14">
        <v>4</v>
      </c>
      <c r="Q405" s="14">
        <f t="shared" si="16"/>
        <v>3600</v>
      </c>
      <c r="R405" s="24" t="s">
        <v>147</v>
      </c>
      <c r="S405" s="14">
        <f t="shared" si="18"/>
        <v>0</v>
      </c>
      <c r="T405" s="14"/>
      <c r="U405" s="14"/>
      <c r="V405" s="14"/>
      <c r="W405" s="14"/>
      <c r="X405" s="14"/>
      <c r="Y405" s="14"/>
      <c r="Z405" s="14"/>
      <c r="AA405" s="14"/>
    </row>
    <row r="406" hidden="1" customHeight="1" spans="1:27">
      <c r="A406" s="13">
        <f>MATCH(B406,'2021年11月-2022年3月旅行社组织国内游客在厦住宿补助'!C$5:C$39,0)</f>
        <v>1</v>
      </c>
      <c r="B406" s="14" t="s">
        <v>55</v>
      </c>
      <c r="C406" s="15">
        <f>COUNTIF(B$6:B406,B406)</f>
        <v>78</v>
      </c>
      <c r="D406" s="15" t="str">
        <f t="shared" si="17"/>
        <v>GD282FETLA83</v>
      </c>
      <c r="E406" s="31" t="s">
        <v>712</v>
      </c>
      <c r="F406" s="16">
        <v>14</v>
      </c>
      <c r="G406" s="38" t="s">
        <v>713</v>
      </c>
      <c r="H406" s="32">
        <v>14</v>
      </c>
      <c r="I406" s="32">
        <v>4</v>
      </c>
      <c r="J406" s="32">
        <f t="shared" si="19"/>
        <v>0.168</v>
      </c>
      <c r="K406" s="17">
        <v>20211115</v>
      </c>
      <c r="L406" s="17">
        <v>20211119</v>
      </c>
      <c r="M406" s="14"/>
      <c r="N406" s="14"/>
      <c r="O406" s="14">
        <v>14</v>
      </c>
      <c r="P406" s="14">
        <v>4</v>
      </c>
      <c r="Q406" s="14">
        <f t="shared" si="16"/>
        <v>1680</v>
      </c>
      <c r="R406" s="24" t="s">
        <v>147</v>
      </c>
      <c r="S406" s="14">
        <f t="shared" si="18"/>
        <v>0</v>
      </c>
      <c r="T406" s="14"/>
      <c r="U406" s="14"/>
      <c r="V406" s="14"/>
      <c r="W406" s="14"/>
      <c r="X406" s="14"/>
      <c r="Y406" s="14"/>
      <c r="Z406" s="14"/>
      <c r="AA406" s="14"/>
    </row>
    <row r="407" hidden="1" customHeight="1" spans="1:27">
      <c r="A407" s="13">
        <f>MATCH(B407,'2021年11月-2022年3月旅行社组织国内游客在厦住宿补助'!C$5:C$39,0)</f>
        <v>1</v>
      </c>
      <c r="B407" s="14" t="s">
        <v>55</v>
      </c>
      <c r="C407" s="15">
        <f>COUNTIF(B$6:B407,B407)</f>
        <v>79</v>
      </c>
      <c r="D407" s="15" t="str">
        <f t="shared" si="17"/>
        <v>GD018UV9UY80</v>
      </c>
      <c r="E407" s="31" t="s">
        <v>714</v>
      </c>
      <c r="F407" s="16">
        <v>14</v>
      </c>
      <c r="G407" s="38" t="s">
        <v>634</v>
      </c>
      <c r="H407" s="32">
        <v>14</v>
      </c>
      <c r="I407" s="32">
        <v>4</v>
      </c>
      <c r="J407" s="32">
        <f t="shared" si="19"/>
        <v>0.168</v>
      </c>
      <c r="K407" s="17">
        <v>20211115</v>
      </c>
      <c r="L407" s="17">
        <v>20211119</v>
      </c>
      <c r="M407" s="14"/>
      <c r="N407" s="14"/>
      <c r="O407" s="14">
        <v>14</v>
      </c>
      <c r="P407" s="14">
        <v>4</v>
      </c>
      <c r="Q407" s="14">
        <f t="shared" si="16"/>
        <v>1680</v>
      </c>
      <c r="R407" s="24" t="s">
        <v>147</v>
      </c>
      <c r="S407" s="14">
        <f t="shared" si="18"/>
        <v>0</v>
      </c>
      <c r="T407" s="14"/>
      <c r="U407" s="14"/>
      <c r="V407" s="14"/>
      <c r="W407" s="14"/>
      <c r="X407" s="14"/>
      <c r="Y407" s="14"/>
      <c r="Z407" s="14"/>
      <c r="AA407" s="14"/>
    </row>
    <row r="408" hidden="1" customHeight="1" spans="1:27">
      <c r="A408" s="13">
        <f>MATCH(B408,'2021年11月-2022年3月旅行社组织国内游客在厦住宿补助'!C$5:C$39,0)</f>
        <v>1</v>
      </c>
      <c r="B408" s="14" t="s">
        <v>55</v>
      </c>
      <c r="C408" s="15">
        <f>COUNTIF(B$6:B408,B408)</f>
        <v>80</v>
      </c>
      <c r="D408" s="15" t="str">
        <f t="shared" si="17"/>
        <v>GD31NCO5RH96</v>
      </c>
      <c r="E408" s="31" t="s">
        <v>715</v>
      </c>
      <c r="F408" s="16">
        <v>30</v>
      </c>
      <c r="G408" s="38" t="s">
        <v>390</v>
      </c>
      <c r="H408" s="32">
        <v>30</v>
      </c>
      <c r="I408" s="32">
        <v>4</v>
      </c>
      <c r="J408" s="32">
        <f t="shared" si="19"/>
        <v>0.36</v>
      </c>
      <c r="K408" s="17">
        <v>20211115</v>
      </c>
      <c r="L408" s="17">
        <v>20211119</v>
      </c>
      <c r="M408" s="14"/>
      <c r="N408" s="14"/>
      <c r="O408" s="14">
        <v>30</v>
      </c>
      <c r="P408" s="14">
        <v>4</v>
      </c>
      <c r="Q408" s="14">
        <f t="shared" si="16"/>
        <v>3600</v>
      </c>
      <c r="R408" s="24" t="s">
        <v>147</v>
      </c>
      <c r="S408" s="14">
        <f t="shared" si="18"/>
        <v>0</v>
      </c>
      <c r="T408" s="14"/>
      <c r="U408" s="14"/>
      <c r="V408" s="14"/>
      <c r="W408" s="14"/>
      <c r="X408" s="14"/>
      <c r="Y408" s="14"/>
      <c r="Z408" s="14"/>
      <c r="AA408" s="14"/>
    </row>
    <row r="409" hidden="1" customHeight="1" spans="1:27">
      <c r="A409" s="13">
        <f>MATCH(B409,'2021年11月-2022年3月旅行社组织国内游客在厦住宿补助'!C$5:C$39,0)</f>
        <v>1</v>
      </c>
      <c r="B409" s="14" t="s">
        <v>55</v>
      </c>
      <c r="C409" s="15">
        <f>COUNTIF(B$6:B409,B409)</f>
        <v>81</v>
      </c>
      <c r="D409" s="15" t="str">
        <f t="shared" si="17"/>
        <v>GD97T7HCE863</v>
      </c>
      <c r="E409" s="31" t="s">
        <v>716</v>
      </c>
      <c r="F409" s="16">
        <v>25</v>
      </c>
      <c r="G409" s="38" t="s">
        <v>623</v>
      </c>
      <c r="H409" s="32">
        <v>25</v>
      </c>
      <c r="I409" s="32">
        <v>5</v>
      </c>
      <c r="J409" s="32">
        <f t="shared" si="19"/>
        <v>0.3</v>
      </c>
      <c r="K409" s="17">
        <v>20211115</v>
      </c>
      <c r="L409" s="17">
        <v>20211120</v>
      </c>
      <c r="M409" s="14"/>
      <c r="N409" s="14"/>
      <c r="O409" s="14">
        <v>25</v>
      </c>
      <c r="P409" s="14">
        <v>5</v>
      </c>
      <c r="Q409" s="14">
        <f t="shared" si="16"/>
        <v>3000</v>
      </c>
      <c r="R409" s="24" t="s">
        <v>147</v>
      </c>
      <c r="S409" s="14">
        <f t="shared" si="18"/>
        <v>0</v>
      </c>
      <c r="T409" s="14"/>
      <c r="U409" s="14"/>
      <c r="V409" s="14"/>
      <c r="W409" s="14"/>
      <c r="X409" s="14"/>
      <c r="Y409" s="14"/>
      <c r="Z409" s="14"/>
      <c r="AA409" s="14"/>
    </row>
    <row r="410" hidden="1" customHeight="1" spans="1:27">
      <c r="A410" s="13">
        <f>MATCH(B410,'2021年11月-2022年3月旅行社组织国内游客在厦住宿补助'!C$5:C$39,0)</f>
        <v>1</v>
      </c>
      <c r="B410" s="14" t="s">
        <v>55</v>
      </c>
      <c r="C410" s="15">
        <f>COUNTIF(B$6:B410,B410)</f>
        <v>82</v>
      </c>
      <c r="D410" s="15" t="str">
        <f t="shared" si="17"/>
        <v>GD306WFF3C31</v>
      </c>
      <c r="E410" s="31" t="s">
        <v>717</v>
      </c>
      <c r="F410" s="16">
        <v>27</v>
      </c>
      <c r="G410" s="38" t="s">
        <v>654</v>
      </c>
      <c r="H410" s="32">
        <v>27</v>
      </c>
      <c r="I410" s="32">
        <v>4</v>
      </c>
      <c r="J410" s="32">
        <f t="shared" si="19"/>
        <v>0.324</v>
      </c>
      <c r="K410" s="17">
        <v>20211115</v>
      </c>
      <c r="L410" s="17">
        <v>20211119</v>
      </c>
      <c r="M410" s="14"/>
      <c r="N410" s="14"/>
      <c r="O410" s="14">
        <v>27</v>
      </c>
      <c r="P410" s="14">
        <v>4</v>
      </c>
      <c r="Q410" s="14">
        <f t="shared" si="16"/>
        <v>3240</v>
      </c>
      <c r="R410" s="24" t="s">
        <v>147</v>
      </c>
      <c r="S410" s="14">
        <f t="shared" si="18"/>
        <v>0</v>
      </c>
      <c r="T410" s="14"/>
      <c r="U410" s="14"/>
      <c r="V410" s="14"/>
      <c r="W410" s="14"/>
      <c r="X410" s="14"/>
      <c r="Y410" s="14"/>
      <c r="Z410" s="14"/>
      <c r="AA410" s="14"/>
    </row>
    <row r="411" hidden="1" customHeight="1" spans="1:27">
      <c r="A411" s="13">
        <f>MATCH(B411,'2021年11月-2022年3月旅行社组织国内游客在厦住宿补助'!C$5:C$39,0)</f>
        <v>1</v>
      </c>
      <c r="B411" s="14" t="s">
        <v>55</v>
      </c>
      <c r="C411" s="15">
        <f>COUNTIF(B$6:B411,B411)</f>
        <v>83</v>
      </c>
      <c r="D411" s="15" t="str">
        <f t="shared" si="17"/>
        <v>GD4323ZI8B84</v>
      </c>
      <c r="E411" s="31" t="s">
        <v>718</v>
      </c>
      <c r="F411" s="16">
        <v>17</v>
      </c>
      <c r="G411" s="38" t="s">
        <v>623</v>
      </c>
      <c r="H411" s="32">
        <v>17</v>
      </c>
      <c r="I411" s="32">
        <v>4</v>
      </c>
      <c r="J411" s="32">
        <f t="shared" si="19"/>
        <v>0.204</v>
      </c>
      <c r="K411" s="17">
        <v>20211115</v>
      </c>
      <c r="L411" s="17">
        <v>20211119</v>
      </c>
      <c r="M411" s="14"/>
      <c r="N411" s="14"/>
      <c r="O411" s="14">
        <v>17</v>
      </c>
      <c r="P411" s="14">
        <v>4</v>
      </c>
      <c r="Q411" s="14">
        <f t="shared" si="16"/>
        <v>2040</v>
      </c>
      <c r="R411" s="24" t="s">
        <v>147</v>
      </c>
      <c r="S411" s="14">
        <f t="shared" si="18"/>
        <v>0</v>
      </c>
      <c r="T411" s="14"/>
      <c r="U411" s="14"/>
      <c r="V411" s="14"/>
      <c r="W411" s="14"/>
      <c r="X411" s="14"/>
      <c r="Y411" s="14"/>
      <c r="Z411" s="14"/>
      <c r="AA411" s="14"/>
    </row>
    <row r="412" hidden="1" customHeight="1" spans="1:27">
      <c r="A412" s="13">
        <f>MATCH(B412,'2021年11月-2022年3月旅行社组织国内游客在厦住宿补助'!C$5:C$39,0)</f>
        <v>1</v>
      </c>
      <c r="B412" s="14" t="s">
        <v>55</v>
      </c>
      <c r="C412" s="15">
        <f>COUNTIF(B$6:B412,B412)</f>
        <v>84</v>
      </c>
      <c r="D412" s="15" t="str">
        <f t="shared" si="17"/>
        <v>GD96YTE4LB48</v>
      </c>
      <c r="E412" s="31" t="s">
        <v>719</v>
      </c>
      <c r="F412" s="16">
        <v>20</v>
      </c>
      <c r="G412" s="38" t="s">
        <v>275</v>
      </c>
      <c r="H412" s="32">
        <v>20</v>
      </c>
      <c r="I412" s="32">
        <v>4</v>
      </c>
      <c r="J412" s="32">
        <f t="shared" si="19"/>
        <v>0.24</v>
      </c>
      <c r="K412" s="17">
        <v>20211115</v>
      </c>
      <c r="L412" s="17">
        <v>20211119</v>
      </c>
      <c r="M412" s="14"/>
      <c r="N412" s="14"/>
      <c r="O412" s="14">
        <v>20</v>
      </c>
      <c r="P412" s="14">
        <v>4</v>
      </c>
      <c r="Q412" s="14">
        <f t="shared" si="16"/>
        <v>2400</v>
      </c>
      <c r="R412" s="24" t="s">
        <v>147</v>
      </c>
      <c r="S412" s="14">
        <f t="shared" si="18"/>
        <v>0</v>
      </c>
      <c r="T412" s="14"/>
      <c r="U412" s="14"/>
      <c r="V412" s="14"/>
      <c r="W412" s="14"/>
      <c r="X412" s="14"/>
      <c r="Y412" s="14"/>
      <c r="Z412" s="14"/>
      <c r="AA412" s="14"/>
    </row>
    <row r="413" hidden="1" customHeight="1" spans="1:27">
      <c r="A413" s="13">
        <f>MATCH(B413,'2021年11月-2022年3月旅行社组织国内游客在厦住宿补助'!C$5:C$39,0)</f>
        <v>1</v>
      </c>
      <c r="B413" s="14" t="s">
        <v>55</v>
      </c>
      <c r="C413" s="15">
        <f>COUNTIF(B$6:B413,B413)</f>
        <v>85</v>
      </c>
      <c r="D413" s="15" t="str">
        <f t="shared" si="17"/>
        <v>GD297RN0YK75</v>
      </c>
      <c r="E413" s="31" t="s">
        <v>720</v>
      </c>
      <c r="F413" s="16">
        <v>9</v>
      </c>
      <c r="G413" s="38" t="s">
        <v>713</v>
      </c>
      <c r="H413" s="32">
        <v>9</v>
      </c>
      <c r="I413" s="32">
        <v>4</v>
      </c>
      <c r="J413" s="32">
        <f t="shared" si="19"/>
        <v>0.108</v>
      </c>
      <c r="K413" s="17">
        <v>20211116</v>
      </c>
      <c r="L413" s="17">
        <v>20211120</v>
      </c>
      <c r="M413" s="14"/>
      <c r="N413" s="14"/>
      <c r="O413" s="14">
        <v>9</v>
      </c>
      <c r="P413" s="14">
        <v>4</v>
      </c>
      <c r="Q413" s="14">
        <f t="shared" si="16"/>
        <v>1080</v>
      </c>
      <c r="R413" s="24" t="s">
        <v>147</v>
      </c>
      <c r="S413" s="14">
        <f t="shared" si="18"/>
        <v>0</v>
      </c>
      <c r="T413" s="14"/>
      <c r="U413" s="14"/>
      <c r="V413" s="14"/>
      <c r="W413" s="14"/>
      <c r="X413" s="14"/>
      <c r="Y413" s="14"/>
      <c r="Z413" s="14"/>
      <c r="AA413" s="14"/>
    </row>
    <row r="414" hidden="1" customHeight="1" spans="1:27">
      <c r="A414" s="13">
        <f>MATCH(B414,'2021年11月-2022年3月旅行社组织国内游客在厦住宿补助'!C$5:C$39,0)</f>
        <v>1</v>
      </c>
      <c r="B414" s="14" t="s">
        <v>55</v>
      </c>
      <c r="C414" s="15">
        <f>COUNTIF(B$6:B414,B414)</f>
        <v>86</v>
      </c>
      <c r="D414" s="15" t="str">
        <f t="shared" si="17"/>
        <v>GD09Z99SUX46</v>
      </c>
      <c r="E414" s="31" t="s">
        <v>721</v>
      </c>
      <c r="F414" s="16">
        <v>24</v>
      </c>
      <c r="G414" s="38" t="s">
        <v>390</v>
      </c>
      <c r="H414" s="32">
        <v>24</v>
      </c>
      <c r="I414" s="32">
        <v>4</v>
      </c>
      <c r="J414" s="32">
        <f t="shared" si="19"/>
        <v>0.288</v>
      </c>
      <c r="K414" s="17">
        <v>20211116</v>
      </c>
      <c r="L414" s="17">
        <v>20211120</v>
      </c>
      <c r="M414" s="14"/>
      <c r="N414" s="14"/>
      <c r="O414" s="14">
        <v>24</v>
      </c>
      <c r="P414" s="14">
        <v>4</v>
      </c>
      <c r="Q414" s="14">
        <f t="shared" si="16"/>
        <v>2880</v>
      </c>
      <c r="R414" s="24" t="s">
        <v>147</v>
      </c>
      <c r="S414" s="14">
        <f t="shared" si="18"/>
        <v>0</v>
      </c>
      <c r="T414" s="14"/>
      <c r="U414" s="14"/>
      <c r="V414" s="14"/>
      <c r="W414" s="14"/>
      <c r="X414" s="14"/>
      <c r="Y414" s="14"/>
      <c r="Z414" s="14"/>
      <c r="AA414" s="14"/>
    </row>
    <row r="415" hidden="1" customHeight="1" spans="1:27">
      <c r="A415" s="13">
        <f>MATCH(B415,'2021年11月-2022年3月旅行社组织国内游客在厦住宿补助'!C$5:C$39,0)</f>
        <v>1</v>
      </c>
      <c r="B415" s="14" t="s">
        <v>55</v>
      </c>
      <c r="C415" s="15">
        <f>COUNTIF(B$6:B415,B415)</f>
        <v>87</v>
      </c>
      <c r="D415" s="15" t="str">
        <f t="shared" si="17"/>
        <v>GD93ZYNQ9221</v>
      </c>
      <c r="E415" s="31" t="s">
        <v>722</v>
      </c>
      <c r="F415" s="16">
        <v>25</v>
      </c>
      <c r="G415" s="38" t="s">
        <v>634</v>
      </c>
      <c r="H415" s="32">
        <v>25</v>
      </c>
      <c r="I415" s="32">
        <v>4</v>
      </c>
      <c r="J415" s="32">
        <f t="shared" si="19"/>
        <v>0.3</v>
      </c>
      <c r="K415" s="17">
        <v>20211116</v>
      </c>
      <c r="L415" s="17">
        <v>20211120</v>
      </c>
      <c r="M415" s="14"/>
      <c r="N415" s="14"/>
      <c r="O415" s="14">
        <v>25</v>
      </c>
      <c r="P415" s="14">
        <v>4</v>
      </c>
      <c r="Q415" s="14">
        <f t="shared" si="16"/>
        <v>3000</v>
      </c>
      <c r="R415" s="24" t="s">
        <v>147</v>
      </c>
      <c r="S415" s="14">
        <f t="shared" si="18"/>
        <v>0</v>
      </c>
      <c r="T415" s="14"/>
      <c r="U415" s="14"/>
      <c r="V415" s="14"/>
      <c r="W415" s="14"/>
      <c r="X415" s="14"/>
      <c r="Y415" s="14"/>
      <c r="Z415" s="14"/>
      <c r="AA415" s="14"/>
    </row>
    <row r="416" hidden="1" customHeight="1" spans="1:27">
      <c r="A416" s="13">
        <f>MATCH(B416,'2021年11月-2022年3月旅行社组织国内游客在厦住宿补助'!C$5:C$39,0)</f>
        <v>1</v>
      </c>
      <c r="B416" s="14" t="s">
        <v>55</v>
      </c>
      <c r="C416" s="15">
        <f>COUNTIF(B$6:B416,B416)</f>
        <v>88</v>
      </c>
      <c r="D416" s="15" t="str">
        <f t="shared" si="17"/>
        <v>GD30YBYA7Q12</v>
      </c>
      <c r="E416" s="31" t="s">
        <v>723</v>
      </c>
      <c r="F416" s="16">
        <v>26</v>
      </c>
      <c r="G416" s="38" t="s">
        <v>275</v>
      </c>
      <c r="H416" s="32">
        <v>26</v>
      </c>
      <c r="I416" s="32">
        <v>5</v>
      </c>
      <c r="J416" s="32">
        <f t="shared" si="19"/>
        <v>0.312</v>
      </c>
      <c r="K416" s="17">
        <v>20211116</v>
      </c>
      <c r="L416" s="17">
        <v>20211121</v>
      </c>
      <c r="M416" s="14"/>
      <c r="N416" s="14"/>
      <c r="O416" s="14">
        <v>26</v>
      </c>
      <c r="P416" s="14">
        <v>5</v>
      </c>
      <c r="Q416" s="14">
        <f t="shared" si="16"/>
        <v>3120</v>
      </c>
      <c r="R416" s="24" t="s">
        <v>147</v>
      </c>
      <c r="S416" s="14">
        <f t="shared" si="18"/>
        <v>0</v>
      </c>
      <c r="T416" s="14"/>
      <c r="U416" s="14"/>
      <c r="V416" s="14"/>
      <c r="W416" s="14"/>
      <c r="X416" s="14"/>
      <c r="Y416" s="14"/>
      <c r="Z416" s="14"/>
      <c r="AA416" s="14"/>
    </row>
    <row r="417" hidden="1" customHeight="1" spans="1:27">
      <c r="A417" s="13">
        <f>MATCH(B417,'2021年11月-2022年3月旅行社组织国内游客在厦住宿补助'!C$5:C$39,0)</f>
        <v>1</v>
      </c>
      <c r="B417" s="14" t="s">
        <v>55</v>
      </c>
      <c r="C417" s="15">
        <f>COUNTIF(B$6:B417,B417)</f>
        <v>89</v>
      </c>
      <c r="D417" s="15" t="str">
        <f t="shared" si="17"/>
        <v>GD90OCZV6A14</v>
      </c>
      <c r="E417" s="31" t="s">
        <v>724</v>
      </c>
      <c r="F417" s="16">
        <v>24</v>
      </c>
      <c r="G417" s="38" t="s">
        <v>275</v>
      </c>
      <c r="H417" s="32">
        <v>24</v>
      </c>
      <c r="I417" s="32">
        <v>4</v>
      </c>
      <c r="J417" s="32">
        <f t="shared" si="19"/>
        <v>0.288</v>
      </c>
      <c r="K417" s="17">
        <v>20211116</v>
      </c>
      <c r="L417" s="17">
        <v>20211120</v>
      </c>
      <c r="M417" s="14"/>
      <c r="N417" s="14"/>
      <c r="O417" s="14">
        <v>24</v>
      </c>
      <c r="P417" s="14">
        <v>4</v>
      </c>
      <c r="Q417" s="14">
        <f t="shared" si="16"/>
        <v>2880</v>
      </c>
      <c r="R417" s="24" t="s">
        <v>147</v>
      </c>
      <c r="S417" s="14">
        <f t="shared" si="18"/>
        <v>0</v>
      </c>
      <c r="T417" s="14"/>
      <c r="U417" s="14"/>
      <c r="V417" s="14"/>
      <c r="W417" s="14"/>
      <c r="X417" s="14"/>
      <c r="Y417" s="14"/>
      <c r="Z417" s="14"/>
      <c r="AA417" s="14"/>
    </row>
    <row r="418" hidden="1" customHeight="1" spans="1:27">
      <c r="A418" s="13">
        <f>MATCH(B418,'2021年11月-2022年3月旅行社组织国内游客在厦住宿补助'!C$5:C$39,0)</f>
        <v>1</v>
      </c>
      <c r="B418" s="14" t="s">
        <v>55</v>
      </c>
      <c r="C418" s="15">
        <f>COUNTIF(B$6:B418,B418)</f>
        <v>90</v>
      </c>
      <c r="D418" s="15" t="str">
        <f t="shared" si="17"/>
        <v>GD11CVT2P184</v>
      </c>
      <c r="E418" s="31" t="s">
        <v>725</v>
      </c>
      <c r="F418" s="16">
        <v>14</v>
      </c>
      <c r="G418" s="38" t="s">
        <v>623</v>
      </c>
      <c r="H418" s="32">
        <v>14</v>
      </c>
      <c r="I418" s="32">
        <v>4</v>
      </c>
      <c r="J418" s="32">
        <f t="shared" si="19"/>
        <v>0.168</v>
      </c>
      <c r="K418" s="17">
        <v>20211116</v>
      </c>
      <c r="L418" s="17">
        <v>20211120</v>
      </c>
      <c r="M418" s="14"/>
      <c r="N418" s="14"/>
      <c r="O418" s="14">
        <v>14</v>
      </c>
      <c r="P418" s="14">
        <v>4</v>
      </c>
      <c r="Q418" s="14">
        <f t="shared" si="16"/>
        <v>1680</v>
      </c>
      <c r="R418" s="24" t="s">
        <v>147</v>
      </c>
      <c r="S418" s="14">
        <f t="shared" si="18"/>
        <v>0</v>
      </c>
      <c r="T418" s="14"/>
      <c r="U418" s="14"/>
      <c r="V418" s="14"/>
      <c r="W418" s="14"/>
      <c r="X418" s="14"/>
      <c r="Y418" s="14"/>
      <c r="Z418" s="14"/>
      <c r="AA418" s="14"/>
    </row>
    <row r="419" hidden="1" customHeight="1" spans="1:27">
      <c r="A419" s="13">
        <f>MATCH(B419,'2021年11月-2022年3月旅行社组织国内游客在厦住宿补助'!C$5:C$39,0)</f>
        <v>1</v>
      </c>
      <c r="B419" s="14" t="s">
        <v>55</v>
      </c>
      <c r="C419" s="15">
        <f>COUNTIF(B$6:B419,B419)</f>
        <v>91</v>
      </c>
      <c r="D419" s="15" t="str">
        <f t="shared" si="17"/>
        <v>GD12F6OOB566</v>
      </c>
      <c r="E419" s="31" t="s">
        <v>726</v>
      </c>
      <c r="F419" s="16">
        <v>18</v>
      </c>
      <c r="G419" s="38" t="s">
        <v>275</v>
      </c>
      <c r="H419" s="32">
        <v>18</v>
      </c>
      <c r="I419" s="32">
        <v>4</v>
      </c>
      <c r="J419" s="32">
        <f t="shared" si="19"/>
        <v>0.216</v>
      </c>
      <c r="K419" s="17">
        <v>20211116</v>
      </c>
      <c r="L419" s="17">
        <v>20211120</v>
      </c>
      <c r="M419" s="14"/>
      <c r="N419" s="14"/>
      <c r="O419" s="14">
        <v>18</v>
      </c>
      <c r="P419" s="14">
        <v>4</v>
      </c>
      <c r="Q419" s="14">
        <f t="shared" si="16"/>
        <v>2160</v>
      </c>
      <c r="R419" s="24" t="s">
        <v>147</v>
      </c>
      <c r="S419" s="14">
        <f t="shared" si="18"/>
        <v>0</v>
      </c>
      <c r="T419" s="14"/>
      <c r="U419" s="14"/>
      <c r="V419" s="14"/>
      <c r="W419" s="14"/>
      <c r="X419" s="14"/>
      <c r="Y419" s="14"/>
      <c r="Z419" s="14"/>
      <c r="AA419" s="14"/>
    </row>
    <row r="420" hidden="1" customHeight="1" spans="1:27">
      <c r="A420" s="13">
        <f>MATCH(B420,'2021年11月-2022年3月旅行社组织国内游客在厦住宿补助'!C$5:C$39,0)</f>
        <v>1</v>
      </c>
      <c r="B420" s="14" t="s">
        <v>55</v>
      </c>
      <c r="C420" s="15">
        <f>COUNTIF(B$6:B420,B420)</f>
        <v>92</v>
      </c>
      <c r="D420" s="15" t="str">
        <f t="shared" si="17"/>
        <v>GD37E09RRF51</v>
      </c>
      <c r="E420" s="31" t="s">
        <v>727</v>
      </c>
      <c r="F420" s="16">
        <v>11</v>
      </c>
      <c r="G420" s="38" t="s">
        <v>634</v>
      </c>
      <c r="H420" s="32">
        <v>11</v>
      </c>
      <c r="I420" s="32">
        <v>4</v>
      </c>
      <c r="J420" s="32">
        <f t="shared" si="19"/>
        <v>0.132</v>
      </c>
      <c r="K420" s="17">
        <v>20211117</v>
      </c>
      <c r="L420" s="17">
        <v>20211121</v>
      </c>
      <c r="M420" s="14"/>
      <c r="N420" s="14"/>
      <c r="O420" s="14">
        <v>11</v>
      </c>
      <c r="P420" s="14">
        <v>4</v>
      </c>
      <c r="Q420" s="14">
        <f t="shared" si="16"/>
        <v>1320</v>
      </c>
      <c r="R420" s="24" t="s">
        <v>147</v>
      </c>
      <c r="S420" s="14">
        <f t="shared" si="18"/>
        <v>0</v>
      </c>
      <c r="T420" s="14"/>
      <c r="U420" s="14"/>
      <c r="V420" s="14"/>
      <c r="W420" s="14"/>
      <c r="X420" s="14"/>
      <c r="Y420" s="14"/>
      <c r="Z420" s="14"/>
      <c r="AA420" s="14"/>
    </row>
    <row r="421" hidden="1" customHeight="1" spans="1:27">
      <c r="A421" s="13">
        <f>MATCH(B421,'2021年11月-2022年3月旅行社组织国内游客在厦住宿补助'!C$5:C$39,0)</f>
        <v>1</v>
      </c>
      <c r="B421" s="14" t="s">
        <v>55</v>
      </c>
      <c r="C421" s="15">
        <f>COUNTIF(B$6:B421,B421)</f>
        <v>93</v>
      </c>
      <c r="D421" s="15" t="str">
        <f t="shared" si="17"/>
        <v>GD38FKNB6E71</v>
      </c>
      <c r="E421" s="31" t="s">
        <v>728</v>
      </c>
      <c r="F421" s="16">
        <v>16</v>
      </c>
      <c r="G421" s="38" t="s">
        <v>390</v>
      </c>
      <c r="H421" s="32">
        <v>16</v>
      </c>
      <c r="I421" s="32">
        <v>4</v>
      </c>
      <c r="J421" s="32">
        <f t="shared" si="19"/>
        <v>0.192</v>
      </c>
      <c r="K421" s="17">
        <v>20211117</v>
      </c>
      <c r="L421" s="17">
        <v>20211121</v>
      </c>
      <c r="M421" s="14"/>
      <c r="N421" s="14"/>
      <c r="O421" s="14">
        <v>16</v>
      </c>
      <c r="P421" s="14">
        <v>4</v>
      </c>
      <c r="Q421" s="14">
        <f t="shared" si="16"/>
        <v>1920</v>
      </c>
      <c r="R421" s="24" t="s">
        <v>147</v>
      </c>
      <c r="S421" s="14">
        <f t="shared" si="18"/>
        <v>0</v>
      </c>
      <c r="T421" s="14"/>
      <c r="U421" s="14"/>
      <c r="V421" s="14"/>
      <c r="W421" s="14"/>
      <c r="X421" s="14"/>
      <c r="Y421" s="14"/>
      <c r="Z421" s="14"/>
      <c r="AA421" s="14"/>
    </row>
    <row r="422" hidden="1" customHeight="1" spans="1:27">
      <c r="A422" s="13">
        <f>MATCH(B422,'2021年11月-2022年3月旅行社组织国内游客在厦住宿补助'!C$5:C$39,0)</f>
        <v>1</v>
      </c>
      <c r="B422" s="14" t="s">
        <v>55</v>
      </c>
      <c r="C422" s="15">
        <f>COUNTIF(B$6:B422,B422)</f>
        <v>94</v>
      </c>
      <c r="D422" s="15" t="str">
        <f t="shared" si="17"/>
        <v>GD50P8IR0E33</v>
      </c>
      <c r="E422" s="31" t="s">
        <v>729</v>
      </c>
      <c r="F422" s="16">
        <v>26</v>
      </c>
      <c r="G422" s="38" t="s">
        <v>275</v>
      </c>
      <c r="H422" s="32">
        <v>26</v>
      </c>
      <c r="I422" s="32">
        <v>4</v>
      </c>
      <c r="J422" s="32">
        <f t="shared" si="19"/>
        <v>0.312</v>
      </c>
      <c r="K422" s="17">
        <v>20211117</v>
      </c>
      <c r="L422" s="17">
        <v>20211121</v>
      </c>
      <c r="M422" s="14"/>
      <c r="N422" s="14"/>
      <c r="O422" s="14">
        <v>26</v>
      </c>
      <c r="P422" s="14">
        <v>4</v>
      </c>
      <c r="Q422" s="14">
        <f t="shared" si="16"/>
        <v>3120</v>
      </c>
      <c r="R422" s="24" t="s">
        <v>147</v>
      </c>
      <c r="S422" s="14">
        <f t="shared" si="18"/>
        <v>0</v>
      </c>
      <c r="T422" s="14"/>
      <c r="U422" s="14"/>
      <c r="V422" s="14"/>
      <c r="W422" s="14"/>
      <c r="X422" s="14"/>
      <c r="Y422" s="14"/>
      <c r="Z422" s="14"/>
      <c r="AA422" s="14"/>
    </row>
    <row r="423" hidden="1" customHeight="1" spans="1:27">
      <c r="A423" s="13">
        <f>MATCH(B423,'2021年11月-2022年3月旅行社组织国内游客在厦住宿补助'!C$5:C$39,0)</f>
        <v>1</v>
      </c>
      <c r="B423" s="14" t="s">
        <v>55</v>
      </c>
      <c r="C423" s="15">
        <f>COUNTIF(B$6:B423,B423)</f>
        <v>95</v>
      </c>
      <c r="D423" s="15" t="str">
        <f t="shared" si="17"/>
        <v>GD03LAWSVW63</v>
      </c>
      <c r="E423" s="31" t="s">
        <v>730</v>
      </c>
      <c r="F423" s="16">
        <v>19</v>
      </c>
      <c r="G423" s="38" t="s">
        <v>654</v>
      </c>
      <c r="H423" s="32">
        <v>19</v>
      </c>
      <c r="I423" s="32">
        <v>4</v>
      </c>
      <c r="J423" s="32">
        <f t="shared" si="19"/>
        <v>0.228</v>
      </c>
      <c r="K423" s="17">
        <v>20211119</v>
      </c>
      <c r="L423" s="17">
        <v>20211123</v>
      </c>
      <c r="M423" s="14"/>
      <c r="N423" s="14"/>
      <c r="O423" s="14">
        <v>19</v>
      </c>
      <c r="P423" s="14">
        <v>4</v>
      </c>
      <c r="Q423" s="14">
        <f t="shared" si="16"/>
        <v>2280</v>
      </c>
      <c r="R423" s="24" t="s">
        <v>147</v>
      </c>
      <c r="S423" s="14">
        <f t="shared" si="18"/>
        <v>0</v>
      </c>
      <c r="T423" s="14"/>
      <c r="U423" s="14"/>
      <c r="V423" s="14"/>
      <c r="W423" s="14"/>
      <c r="X423" s="14"/>
      <c r="Y423" s="14"/>
      <c r="Z423" s="14"/>
      <c r="AA423" s="14"/>
    </row>
    <row r="424" hidden="1" customHeight="1" spans="1:27">
      <c r="A424" s="13">
        <f>MATCH(B424,'2021年11月-2022年3月旅行社组织国内游客在厦住宿补助'!C$5:C$39,0)</f>
        <v>1</v>
      </c>
      <c r="B424" s="14" t="s">
        <v>55</v>
      </c>
      <c r="C424" s="15">
        <f>COUNTIF(B$6:B424,B424)</f>
        <v>96</v>
      </c>
      <c r="D424" s="15" t="str">
        <f t="shared" si="17"/>
        <v>GD906T3BKW15</v>
      </c>
      <c r="E424" s="31" t="s">
        <v>731</v>
      </c>
      <c r="F424" s="16">
        <v>27</v>
      </c>
      <c r="G424" s="38" t="s">
        <v>390</v>
      </c>
      <c r="H424" s="32">
        <v>27</v>
      </c>
      <c r="I424" s="32">
        <v>5</v>
      </c>
      <c r="J424" s="32">
        <f t="shared" si="19"/>
        <v>0.324</v>
      </c>
      <c r="K424" s="17">
        <v>20211119</v>
      </c>
      <c r="L424" s="17">
        <v>20211124</v>
      </c>
      <c r="M424" s="14"/>
      <c r="N424" s="14"/>
      <c r="O424" s="14">
        <v>27</v>
      </c>
      <c r="P424" s="14">
        <v>5</v>
      </c>
      <c r="Q424" s="14">
        <f t="shared" si="16"/>
        <v>3240</v>
      </c>
      <c r="R424" s="24" t="s">
        <v>147</v>
      </c>
      <c r="S424" s="14">
        <f t="shared" si="18"/>
        <v>0</v>
      </c>
      <c r="T424" s="14"/>
      <c r="U424" s="14"/>
      <c r="V424" s="14"/>
      <c r="W424" s="14"/>
      <c r="X424" s="14"/>
      <c r="Y424" s="14"/>
      <c r="Z424" s="14"/>
      <c r="AA424" s="14"/>
    </row>
    <row r="425" hidden="1" customHeight="1" spans="1:27">
      <c r="A425" s="13">
        <f>MATCH(B425,'2021年11月-2022年3月旅行社组织国内游客在厦住宿补助'!C$5:C$39,0)</f>
        <v>1</v>
      </c>
      <c r="B425" s="14" t="s">
        <v>55</v>
      </c>
      <c r="C425" s="15">
        <f>COUNTIF(B$6:B425,B425)</f>
        <v>97</v>
      </c>
      <c r="D425" s="15" t="str">
        <f t="shared" si="17"/>
        <v>GD9011FAUY93</v>
      </c>
      <c r="E425" s="31" t="s">
        <v>732</v>
      </c>
      <c r="F425" s="16">
        <v>26</v>
      </c>
      <c r="G425" s="38" t="s">
        <v>623</v>
      </c>
      <c r="H425" s="32">
        <v>26</v>
      </c>
      <c r="I425" s="32">
        <v>5</v>
      </c>
      <c r="J425" s="32">
        <f t="shared" si="19"/>
        <v>0.312</v>
      </c>
      <c r="K425" s="17">
        <v>20211121</v>
      </c>
      <c r="L425" s="17">
        <v>20211126</v>
      </c>
      <c r="M425" s="14" t="s">
        <v>733</v>
      </c>
      <c r="N425" s="14"/>
      <c r="O425" s="14">
        <v>24</v>
      </c>
      <c r="P425" s="14">
        <v>5</v>
      </c>
      <c r="Q425" s="14">
        <f t="shared" si="16"/>
        <v>2880</v>
      </c>
      <c r="R425" s="24" t="s">
        <v>147</v>
      </c>
      <c r="S425" s="14">
        <f t="shared" si="18"/>
        <v>240</v>
      </c>
      <c r="T425" s="14"/>
      <c r="U425" s="14"/>
      <c r="V425" s="14"/>
      <c r="W425" s="14"/>
      <c r="X425" s="14"/>
      <c r="Y425" s="14"/>
      <c r="Z425" s="14"/>
      <c r="AA425" s="14"/>
    </row>
    <row r="426" hidden="1" customHeight="1" spans="1:27">
      <c r="A426" s="13">
        <f>MATCH(B426,'2021年11月-2022年3月旅行社组织国内游客在厦住宿补助'!C$5:C$39,0)</f>
        <v>1</v>
      </c>
      <c r="B426" s="14" t="s">
        <v>55</v>
      </c>
      <c r="C426" s="15">
        <f>COUNTIF(B$6:B426,B426)</f>
        <v>98</v>
      </c>
      <c r="D426" s="15" t="str">
        <f t="shared" si="17"/>
        <v>GD23A1TFJT35</v>
      </c>
      <c r="E426" s="31" t="s">
        <v>734</v>
      </c>
      <c r="F426" s="16">
        <v>24</v>
      </c>
      <c r="G426" s="38" t="s">
        <v>634</v>
      </c>
      <c r="H426" s="32">
        <v>24</v>
      </c>
      <c r="I426" s="32">
        <v>4</v>
      </c>
      <c r="J426" s="32">
        <f t="shared" si="19"/>
        <v>0.288</v>
      </c>
      <c r="K426" s="17">
        <v>20211121</v>
      </c>
      <c r="L426" s="17">
        <v>20211125</v>
      </c>
      <c r="M426" s="14"/>
      <c r="N426" s="14"/>
      <c r="O426" s="14">
        <v>24</v>
      </c>
      <c r="P426" s="14">
        <v>4</v>
      </c>
      <c r="Q426" s="14">
        <f t="shared" si="16"/>
        <v>2880</v>
      </c>
      <c r="R426" s="24" t="s">
        <v>147</v>
      </c>
      <c r="S426" s="14">
        <f t="shared" si="18"/>
        <v>0</v>
      </c>
      <c r="T426" s="14"/>
      <c r="U426" s="14"/>
      <c r="V426" s="14"/>
      <c r="W426" s="14"/>
      <c r="X426" s="14"/>
      <c r="Y426" s="14"/>
      <c r="Z426" s="14"/>
      <c r="AA426" s="14"/>
    </row>
    <row r="427" hidden="1" customHeight="1" spans="1:27">
      <c r="A427" s="13">
        <f>MATCH(B427,'2021年11月-2022年3月旅行社组织国内游客在厦住宿补助'!C$5:C$39,0)</f>
        <v>1</v>
      </c>
      <c r="B427" s="14" t="s">
        <v>55</v>
      </c>
      <c r="C427" s="15">
        <f>COUNTIF(B$6:B427,B427)</f>
        <v>99</v>
      </c>
      <c r="D427" s="15" t="str">
        <f t="shared" si="17"/>
        <v>GD09PYJHD215</v>
      </c>
      <c r="E427" s="31" t="s">
        <v>735</v>
      </c>
      <c r="F427" s="16">
        <v>20</v>
      </c>
      <c r="G427" s="38" t="s">
        <v>623</v>
      </c>
      <c r="H427" s="32">
        <v>20</v>
      </c>
      <c r="I427" s="32">
        <v>4</v>
      </c>
      <c r="J427" s="32">
        <f t="shared" si="19"/>
        <v>0.24</v>
      </c>
      <c r="K427" s="17">
        <v>20211121</v>
      </c>
      <c r="L427" s="17">
        <v>20211125</v>
      </c>
      <c r="M427" s="14"/>
      <c r="N427" s="14"/>
      <c r="O427" s="14">
        <v>20</v>
      </c>
      <c r="P427" s="14">
        <v>4</v>
      </c>
      <c r="Q427" s="14">
        <f t="shared" si="16"/>
        <v>2400</v>
      </c>
      <c r="R427" s="24" t="s">
        <v>147</v>
      </c>
      <c r="S427" s="14">
        <f t="shared" si="18"/>
        <v>0</v>
      </c>
      <c r="T427" s="14"/>
      <c r="U427" s="14"/>
      <c r="V427" s="14"/>
      <c r="W427" s="14"/>
      <c r="X427" s="14"/>
      <c r="Y427" s="14"/>
      <c r="Z427" s="14"/>
      <c r="AA427" s="14"/>
    </row>
    <row r="428" hidden="1" customHeight="1" spans="1:27">
      <c r="A428" s="13">
        <f>MATCH(B428,'2021年11月-2022年3月旅行社组织国内游客在厦住宿补助'!C$5:C$39,0)</f>
        <v>1</v>
      </c>
      <c r="B428" s="14" t="s">
        <v>55</v>
      </c>
      <c r="C428" s="15">
        <f>COUNTIF(B$6:B428,B428)</f>
        <v>100</v>
      </c>
      <c r="D428" s="15" t="str">
        <f t="shared" si="17"/>
        <v>GD026IRHJD84</v>
      </c>
      <c r="E428" s="31" t="s">
        <v>736</v>
      </c>
      <c r="F428" s="16">
        <v>28</v>
      </c>
      <c r="G428" s="38" t="s">
        <v>275</v>
      </c>
      <c r="H428" s="32">
        <v>28</v>
      </c>
      <c r="I428" s="32">
        <v>5</v>
      </c>
      <c r="J428" s="32">
        <f t="shared" si="19"/>
        <v>0.336</v>
      </c>
      <c r="K428" s="17">
        <v>20211121</v>
      </c>
      <c r="L428" s="17">
        <v>20211126</v>
      </c>
      <c r="M428" s="14"/>
      <c r="N428" s="14"/>
      <c r="O428" s="14">
        <v>28</v>
      </c>
      <c r="P428" s="14">
        <v>5</v>
      </c>
      <c r="Q428" s="14">
        <f t="shared" si="16"/>
        <v>3360</v>
      </c>
      <c r="R428" s="24" t="s">
        <v>147</v>
      </c>
      <c r="S428" s="14">
        <f t="shared" si="18"/>
        <v>0</v>
      </c>
      <c r="T428" s="14"/>
      <c r="U428" s="14"/>
      <c r="V428" s="14"/>
      <c r="W428" s="14"/>
      <c r="X428" s="14"/>
      <c r="Y428" s="14"/>
      <c r="Z428" s="14"/>
      <c r="AA428" s="14"/>
    </row>
    <row r="429" hidden="1" customHeight="1" spans="1:27">
      <c r="A429" s="13">
        <f>MATCH(B429,'2021年11月-2022年3月旅行社组织国内游客在厦住宿补助'!C$5:C$39,0)</f>
        <v>1</v>
      </c>
      <c r="B429" s="14" t="s">
        <v>55</v>
      </c>
      <c r="C429" s="15">
        <f>COUNTIF(B$6:B429,B429)</f>
        <v>101</v>
      </c>
      <c r="D429" s="15" t="str">
        <f t="shared" si="17"/>
        <v>GD65EX5XZ053</v>
      </c>
      <c r="E429" s="31" t="s">
        <v>737</v>
      </c>
      <c r="F429" s="16">
        <v>15</v>
      </c>
      <c r="G429" s="38" t="s">
        <v>275</v>
      </c>
      <c r="H429" s="32">
        <v>15</v>
      </c>
      <c r="I429" s="32">
        <v>4</v>
      </c>
      <c r="J429" s="32">
        <f t="shared" si="19"/>
        <v>0.18</v>
      </c>
      <c r="K429" s="17">
        <v>20211121</v>
      </c>
      <c r="L429" s="17">
        <v>20211125</v>
      </c>
      <c r="M429" s="14"/>
      <c r="N429" s="14"/>
      <c r="O429" s="14">
        <v>15</v>
      </c>
      <c r="P429" s="14">
        <v>4</v>
      </c>
      <c r="Q429" s="14">
        <f t="shared" si="16"/>
        <v>1800</v>
      </c>
      <c r="R429" s="24" t="s">
        <v>147</v>
      </c>
      <c r="S429" s="14">
        <f t="shared" si="18"/>
        <v>0</v>
      </c>
      <c r="T429" s="14"/>
      <c r="U429" s="14"/>
      <c r="V429" s="14"/>
      <c r="W429" s="14"/>
      <c r="X429" s="14"/>
      <c r="Y429" s="14"/>
      <c r="Z429" s="14"/>
      <c r="AA429" s="14"/>
    </row>
    <row r="430" hidden="1" customHeight="1" spans="1:27">
      <c r="A430" s="13">
        <f>MATCH(B430,'2021年11月-2022年3月旅行社组织国内游客在厦住宿补助'!C$5:C$39,0)</f>
        <v>1</v>
      </c>
      <c r="B430" s="14" t="s">
        <v>55</v>
      </c>
      <c r="C430" s="15">
        <f>COUNTIF(B$6:B430,B430)</f>
        <v>102</v>
      </c>
      <c r="D430" s="15" t="str">
        <f t="shared" si="17"/>
        <v>GD96JUCV8606</v>
      </c>
      <c r="E430" s="31" t="s">
        <v>738</v>
      </c>
      <c r="F430" s="16">
        <v>13</v>
      </c>
      <c r="G430" s="38" t="s">
        <v>275</v>
      </c>
      <c r="H430" s="32">
        <v>13</v>
      </c>
      <c r="I430" s="32">
        <v>5</v>
      </c>
      <c r="J430" s="32">
        <f t="shared" si="19"/>
        <v>0.156</v>
      </c>
      <c r="K430" s="17">
        <v>20211122</v>
      </c>
      <c r="L430" s="17">
        <v>20211127</v>
      </c>
      <c r="M430" s="14"/>
      <c r="N430" s="14"/>
      <c r="O430" s="14">
        <v>13</v>
      </c>
      <c r="P430" s="14">
        <v>5</v>
      </c>
      <c r="Q430" s="14">
        <f t="shared" si="16"/>
        <v>1560</v>
      </c>
      <c r="R430" s="24" t="s">
        <v>147</v>
      </c>
      <c r="S430" s="14">
        <f t="shared" si="18"/>
        <v>0</v>
      </c>
      <c r="T430" s="14"/>
      <c r="U430" s="14"/>
      <c r="V430" s="14"/>
      <c r="W430" s="14"/>
      <c r="X430" s="14"/>
      <c r="Y430" s="14"/>
      <c r="Z430" s="14"/>
      <c r="AA430" s="14"/>
    </row>
    <row r="431" hidden="1" customHeight="1" spans="1:27">
      <c r="A431" s="13">
        <f>MATCH(B431,'2021年11月-2022年3月旅行社组织国内游客在厦住宿补助'!C$5:C$39,0)</f>
        <v>1</v>
      </c>
      <c r="B431" s="14" t="s">
        <v>55</v>
      </c>
      <c r="C431" s="15">
        <f>COUNTIF(B$6:B431,B431)</f>
        <v>103</v>
      </c>
      <c r="D431" s="15" t="str">
        <f t="shared" si="17"/>
        <v>GD01QCTBVB06</v>
      </c>
      <c r="E431" s="31" t="s">
        <v>739</v>
      </c>
      <c r="F431" s="16">
        <v>28</v>
      </c>
      <c r="G431" s="38" t="s">
        <v>390</v>
      </c>
      <c r="H431" s="32">
        <v>28</v>
      </c>
      <c r="I431" s="32">
        <v>4</v>
      </c>
      <c r="J431" s="32">
        <f t="shared" si="19"/>
        <v>0.336</v>
      </c>
      <c r="K431" s="17">
        <v>20211122</v>
      </c>
      <c r="L431" s="17">
        <v>20211126</v>
      </c>
      <c r="M431" s="14"/>
      <c r="N431" s="14"/>
      <c r="O431" s="14">
        <v>28</v>
      </c>
      <c r="P431" s="14">
        <v>4</v>
      </c>
      <c r="Q431" s="14">
        <f t="shared" si="16"/>
        <v>3360</v>
      </c>
      <c r="R431" s="24" t="s">
        <v>147</v>
      </c>
      <c r="S431" s="14">
        <f t="shared" si="18"/>
        <v>0</v>
      </c>
      <c r="T431" s="14"/>
      <c r="U431" s="14"/>
      <c r="V431" s="14"/>
      <c r="W431" s="14"/>
      <c r="X431" s="14"/>
      <c r="Y431" s="14"/>
      <c r="Z431" s="14"/>
      <c r="AA431" s="14"/>
    </row>
    <row r="432" hidden="1" customHeight="1" spans="1:27">
      <c r="A432" s="13">
        <f>MATCH(B432,'2021年11月-2022年3月旅行社组织国内游客在厦住宿补助'!C$5:C$39,0)</f>
        <v>1</v>
      </c>
      <c r="B432" s="14" t="s">
        <v>55</v>
      </c>
      <c r="C432" s="15">
        <f>COUNTIF(B$6:B432,B432)</f>
        <v>104</v>
      </c>
      <c r="D432" s="15" t="str">
        <f t="shared" si="17"/>
        <v>GD8213L8RQ65</v>
      </c>
      <c r="E432" s="31" t="s">
        <v>740</v>
      </c>
      <c r="F432" s="16">
        <v>46</v>
      </c>
      <c r="G432" s="38" t="s">
        <v>390</v>
      </c>
      <c r="H432" s="32">
        <v>46</v>
      </c>
      <c r="I432" s="32">
        <v>5</v>
      </c>
      <c r="J432" s="32">
        <f t="shared" si="19"/>
        <v>0.552</v>
      </c>
      <c r="K432" s="17">
        <v>20211122</v>
      </c>
      <c r="L432" s="17">
        <v>20211127</v>
      </c>
      <c r="M432" s="14"/>
      <c r="N432" s="14"/>
      <c r="O432" s="14">
        <v>46</v>
      </c>
      <c r="P432" s="14">
        <v>5</v>
      </c>
      <c r="Q432" s="14">
        <f t="shared" si="16"/>
        <v>5520</v>
      </c>
      <c r="R432" s="24" t="s">
        <v>147</v>
      </c>
      <c r="S432" s="14">
        <f t="shared" si="18"/>
        <v>0</v>
      </c>
      <c r="T432" s="14"/>
      <c r="U432" s="14"/>
      <c r="V432" s="14"/>
      <c r="W432" s="14"/>
      <c r="X432" s="14"/>
      <c r="Y432" s="14"/>
      <c r="Z432" s="14"/>
      <c r="AA432" s="14"/>
    </row>
    <row r="433" hidden="1" customHeight="1" spans="1:27">
      <c r="A433" s="13">
        <f>MATCH(B433,'2021年11月-2022年3月旅行社组织国内游客在厦住宿补助'!C$5:C$39,0)</f>
        <v>1</v>
      </c>
      <c r="B433" s="14" t="s">
        <v>55</v>
      </c>
      <c r="C433" s="15">
        <f>COUNTIF(B$6:B433,B433)</f>
        <v>105</v>
      </c>
      <c r="D433" s="15" t="str">
        <f t="shared" si="17"/>
        <v>GD003R4CAY24</v>
      </c>
      <c r="E433" s="31" t="s">
        <v>741</v>
      </c>
      <c r="F433" s="16">
        <v>16</v>
      </c>
      <c r="G433" s="38" t="s">
        <v>713</v>
      </c>
      <c r="H433" s="32">
        <v>16</v>
      </c>
      <c r="I433" s="32">
        <v>4</v>
      </c>
      <c r="J433" s="32">
        <f t="shared" si="19"/>
        <v>0.192</v>
      </c>
      <c r="K433" s="17">
        <v>20211122</v>
      </c>
      <c r="L433" s="17">
        <v>20211126</v>
      </c>
      <c r="M433" s="14"/>
      <c r="N433" s="14"/>
      <c r="O433" s="14">
        <v>16</v>
      </c>
      <c r="P433" s="14">
        <v>4</v>
      </c>
      <c r="Q433" s="14">
        <f t="shared" si="16"/>
        <v>1920</v>
      </c>
      <c r="R433" s="24" t="s">
        <v>147</v>
      </c>
      <c r="S433" s="14">
        <f t="shared" si="18"/>
        <v>0</v>
      </c>
      <c r="T433" s="14"/>
      <c r="U433" s="14"/>
      <c r="V433" s="14"/>
      <c r="W433" s="14"/>
      <c r="X433" s="14"/>
      <c r="Y433" s="14"/>
      <c r="Z433" s="14"/>
      <c r="AA433" s="14"/>
    </row>
    <row r="434" hidden="1" customHeight="1" spans="1:27">
      <c r="A434" s="13">
        <f>MATCH(B434,'2021年11月-2022年3月旅行社组织国内游客在厦住宿补助'!C$5:C$39,0)</f>
        <v>1</v>
      </c>
      <c r="B434" s="14" t="s">
        <v>55</v>
      </c>
      <c r="C434" s="15">
        <f>COUNTIF(B$6:B434,B434)</f>
        <v>106</v>
      </c>
      <c r="D434" s="15" t="str">
        <f t="shared" si="17"/>
        <v>GD83WEZTUT68</v>
      </c>
      <c r="E434" s="31" t="s">
        <v>742</v>
      </c>
      <c r="F434" s="16">
        <v>26</v>
      </c>
      <c r="G434" s="38" t="s">
        <v>390</v>
      </c>
      <c r="H434" s="32">
        <v>26</v>
      </c>
      <c r="I434" s="32">
        <v>4</v>
      </c>
      <c r="J434" s="32">
        <f t="shared" si="19"/>
        <v>0.312</v>
      </c>
      <c r="K434" s="17">
        <v>20211122</v>
      </c>
      <c r="L434" s="17">
        <v>20211126</v>
      </c>
      <c r="M434" s="14"/>
      <c r="N434" s="14"/>
      <c r="O434" s="14">
        <v>26</v>
      </c>
      <c r="P434" s="14">
        <v>4</v>
      </c>
      <c r="Q434" s="14">
        <f t="shared" si="16"/>
        <v>3120</v>
      </c>
      <c r="R434" s="24" t="s">
        <v>147</v>
      </c>
      <c r="S434" s="14">
        <f t="shared" si="18"/>
        <v>0</v>
      </c>
      <c r="T434" s="14"/>
      <c r="U434" s="14"/>
      <c r="V434" s="14"/>
      <c r="W434" s="14"/>
      <c r="X434" s="14"/>
      <c r="Y434" s="14"/>
      <c r="Z434" s="14"/>
      <c r="AA434" s="14"/>
    </row>
    <row r="435" hidden="1" customHeight="1" spans="1:27">
      <c r="A435" s="13">
        <f>MATCH(B435,'2021年11月-2022年3月旅行社组织国内游客在厦住宿补助'!C$5:C$39,0)</f>
        <v>1</v>
      </c>
      <c r="B435" s="14" t="s">
        <v>55</v>
      </c>
      <c r="C435" s="15">
        <f>COUNTIF(B$6:B435,B435)</f>
        <v>107</v>
      </c>
      <c r="D435" s="15" t="str">
        <f t="shared" si="17"/>
        <v>GD034I1DWN52</v>
      </c>
      <c r="E435" s="31" t="s">
        <v>743</v>
      </c>
      <c r="F435" s="16">
        <v>28</v>
      </c>
      <c r="G435" s="38" t="s">
        <v>275</v>
      </c>
      <c r="H435" s="32">
        <v>28</v>
      </c>
      <c r="I435" s="32">
        <v>4</v>
      </c>
      <c r="J435" s="32">
        <f t="shared" si="19"/>
        <v>0.336</v>
      </c>
      <c r="K435" s="17">
        <v>20211122</v>
      </c>
      <c r="L435" s="17">
        <v>20211126</v>
      </c>
      <c r="M435" s="14"/>
      <c r="N435" s="14"/>
      <c r="O435" s="14">
        <v>28</v>
      </c>
      <c r="P435" s="14">
        <v>4</v>
      </c>
      <c r="Q435" s="14">
        <f t="shared" si="16"/>
        <v>3360</v>
      </c>
      <c r="R435" s="24" t="s">
        <v>147</v>
      </c>
      <c r="S435" s="14">
        <f t="shared" si="18"/>
        <v>0</v>
      </c>
      <c r="T435" s="14"/>
      <c r="U435" s="14"/>
      <c r="V435" s="14"/>
      <c r="W435" s="14"/>
      <c r="X435" s="14"/>
      <c r="Y435" s="14"/>
      <c r="Z435" s="14"/>
      <c r="AA435" s="14"/>
    </row>
    <row r="436" hidden="1" customHeight="1" spans="1:27">
      <c r="A436" s="13">
        <f>MATCH(B436,'2021年11月-2022年3月旅行社组织国内游客在厦住宿补助'!C$5:C$39,0)</f>
        <v>1</v>
      </c>
      <c r="B436" s="14" t="s">
        <v>55</v>
      </c>
      <c r="C436" s="15">
        <f>COUNTIF(B$6:B436,B436)</f>
        <v>108</v>
      </c>
      <c r="D436" s="15" t="str">
        <f t="shared" si="17"/>
        <v>GD33KKFOWU16</v>
      </c>
      <c r="E436" s="31" t="s">
        <v>744</v>
      </c>
      <c r="F436" s="16">
        <v>22</v>
      </c>
      <c r="G436" s="38" t="s">
        <v>390</v>
      </c>
      <c r="H436" s="32">
        <v>22</v>
      </c>
      <c r="I436" s="32">
        <v>4</v>
      </c>
      <c r="J436" s="32">
        <f t="shared" si="19"/>
        <v>0.264</v>
      </c>
      <c r="K436" s="17">
        <v>20211122</v>
      </c>
      <c r="L436" s="17">
        <v>20211126</v>
      </c>
      <c r="M436" s="14"/>
      <c r="N436" s="14"/>
      <c r="O436" s="14">
        <v>22</v>
      </c>
      <c r="P436" s="14">
        <v>4</v>
      </c>
      <c r="Q436" s="14">
        <f t="shared" si="16"/>
        <v>2640</v>
      </c>
      <c r="R436" s="24" t="s">
        <v>147</v>
      </c>
      <c r="S436" s="14">
        <f t="shared" si="18"/>
        <v>0</v>
      </c>
      <c r="T436" s="14"/>
      <c r="U436" s="14"/>
      <c r="V436" s="14"/>
      <c r="W436" s="14"/>
      <c r="X436" s="14"/>
      <c r="Y436" s="14"/>
      <c r="Z436" s="14"/>
      <c r="AA436" s="14"/>
    </row>
    <row r="437" hidden="1" customHeight="1" spans="1:27">
      <c r="A437" s="13">
        <f>MATCH(B437,'2021年11月-2022年3月旅行社组织国内游客在厦住宿补助'!C$5:C$39,0)</f>
        <v>1</v>
      </c>
      <c r="B437" s="14" t="s">
        <v>55</v>
      </c>
      <c r="C437" s="15">
        <f>COUNTIF(B$6:B437,B437)</f>
        <v>109</v>
      </c>
      <c r="D437" s="15" t="str">
        <f t="shared" si="17"/>
        <v>GD87I8YK3528</v>
      </c>
      <c r="E437" s="31" t="s">
        <v>745</v>
      </c>
      <c r="F437" s="16">
        <v>29</v>
      </c>
      <c r="G437" s="38" t="s">
        <v>275</v>
      </c>
      <c r="H437" s="32">
        <v>29</v>
      </c>
      <c r="I437" s="32">
        <v>5</v>
      </c>
      <c r="J437" s="32">
        <f t="shared" si="19"/>
        <v>0.348</v>
      </c>
      <c r="K437" s="17">
        <v>20211122</v>
      </c>
      <c r="L437" s="17">
        <v>20211127</v>
      </c>
      <c r="M437" s="14"/>
      <c r="N437" s="14"/>
      <c r="O437" s="14">
        <v>29</v>
      </c>
      <c r="P437" s="14">
        <v>5</v>
      </c>
      <c r="Q437" s="14">
        <f t="shared" si="16"/>
        <v>3480</v>
      </c>
      <c r="R437" s="24" t="s">
        <v>147</v>
      </c>
      <c r="S437" s="14">
        <f t="shared" si="18"/>
        <v>0</v>
      </c>
      <c r="T437" s="14"/>
      <c r="U437" s="14"/>
      <c r="V437" s="14"/>
      <c r="W437" s="14"/>
      <c r="X437" s="14"/>
      <c r="Y437" s="14"/>
      <c r="Z437" s="14"/>
      <c r="AA437" s="14"/>
    </row>
    <row r="438" hidden="1" customHeight="1" spans="1:27">
      <c r="A438" s="13">
        <f>MATCH(B438,'2021年11月-2022年3月旅行社组织国内游客在厦住宿补助'!C$5:C$39,0)</f>
        <v>1</v>
      </c>
      <c r="B438" s="14" t="s">
        <v>55</v>
      </c>
      <c r="C438" s="15">
        <f>COUNTIF(B$6:B438,B438)</f>
        <v>110</v>
      </c>
      <c r="D438" s="15" t="str">
        <f t="shared" si="17"/>
        <v>GD76UGE9BD66</v>
      </c>
      <c r="E438" s="31" t="s">
        <v>746</v>
      </c>
      <c r="F438" s="16">
        <v>23</v>
      </c>
      <c r="G438" s="38" t="s">
        <v>634</v>
      </c>
      <c r="H438" s="32">
        <v>23</v>
      </c>
      <c r="I438" s="32">
        <v>4</v>
      </c>
      <c r="J438" s="32">
        <f t="shared" si="19"/>
        <v>0.276</v>
      </c>
      <c r="K438" s="17">
        <v>20211122</v>
      </c>
      <c r="L438" s="17">
        <v>20211126</v>
      </c>
      <c r="M438" s="14"/>
      <c r="N438" s="14"/>
      <c r="O438" s="14">
        <v>23</v>
      </c>
      <c r="P438" s="14">
        <v>4</v>
      </c>
      <c r="Q438" s="14">
        <f t="shared" si="16"/>
        <v>2760</v>
      </c>
      <c r="R438" s="24" t="s">
        <v>147</v>
      </c>
      <c r="S438" s="14">
        <f t="shared" si="18"/>
        <v>0</v>
      </c>
      <c r="T438" s="14"/>
      <c r="U438" s="14"/>
      <c r="V438" s="14"/>
      <c r="W438" s="14"/>
      <c r="X438" s="14"/>
      <c r="Y438" s="14"/>
      <c r="Z438" s="14"/>
      <c r="AA438" s="14"/>
    </row>
    <row r="439" hidden="1" customHeight="1" spans="1:27">
      <c r="A439" s="13">
        <f>MATCH(B439,'2021年11月-2022年3月旅行社组织国内游客在厦住宿补助'!C$5:C$39,0)</f>
        <v>1</v>
      </c>
      <c r="B439" s="14" t="s">
        <v>55</v>
      </c>
      <c r="C439" s="15">
        <f>COUNTIF(B$6:B439,B439)</f>
        <v>111</v>
      </c>
      <c r="D439" s="15" t="str">
        <f t="shared" si="17"/>
        <v>GD18A7NQ9646</v>
      </c>
      <c r="E439" s="31" t="s">
        <v>747</v>
      </c>
      <c r="F439" s="16">
        <v>15</v>
      </c>
      <c r="G439" s="38" t="s">
        <v>634</v>
      </c>
      <c r="H439" s="32">
        <v>15</v>
      </c>
      <c r="I439" s="32">
        <v>4</v>
      </c>
      <c r="J439" s="32">
        <f t="shared" si="19"/>
        <v>0.18</v>
      </c>
      <c r="K439" s="17">
        <v>20211122</v>
      </c>
      <c r="L439" s="17">
        <v>20211126</v>
      </c>
      <c r="M439" s="14"/>
      <c r="N439" s="14"/>
      <c r="O439" s="14">
        <v>15</v>
      </c>
      <c r="P439" s="14">
        <v>4</v>
      </c>
      <c r="Q439" s="14">
        <f t="shared" si="16"/>
        <v>1800</v>
      </c>
      <c r="R439" s="24" t="s">
        <v>147</v>
      </c>
      <c r="S439" s="14">
        <f t="shared" si="18"/>
        <v>0</v>
      </c>
      <c r="T439" s="14"/>
      <c r="U439" s="14"/>
      <c r="V439" s="14"/>
      <c r="W439" s="14"/>
      <c r="X439" s="14"/>
      <c r="Y439" s="14"/>
      <c r="Z439" s="14"/>
      <c r="AA439" s="14"/>
    </row>
    <row r="440" hidden="1" customHeight="1" spans="1:27">
      <c r="A440" s="13">
        <f>MATCH(B440,'2021年11月-2022年3月旅行社组织国内游客在厦住宿补助'!C$5:C$39,0)</f>
        <v>1</v>
      </c>
      <c r="B440" s="14" t="s">
        <v>55</v>
      </c>
      <c r="C440" s="15">
        <f>COUNTIF(B$6:B440,B440)</f>
        <v>112</v>
      </c>
      <c r="D440" s="15" t="str">
        <f t="shared" si="17"/>
        <v>GD15UFH5AL07</v>
      </c>
      <c r="E440" s="31" t="s">
        <v>748</v>
      </c>
      <c r="F440" s="16">
        <v>3</v>
      </c>
      <c r="G440" s="38" t="s">
        <v>275</v>
      </c>
      <c r="H440" s="32">
        <v>3</v>
      </c>
      <c r="I440" s="32">
        <v>4</v>
      </c>
      <c r="J440" s="32">
        <f t="shared" si="19"/>
        <v>0.036</v>
      </c>
      <c r="K440" s="17">
        <v>20211122</v>
      </c>
      <c r="L440" s="17">
        <v>20211126</v>
      </c>
      <c r="M440" s="14"/>
      <c r="N440" s="14"/>
      <c r="O440" s="14">
        <v>3</v>
      </c>
      <c r="P440" s="14">
        <v>4</v>
      </c>
      <c r="Q440" s="14">
        <f t="shared" si="16"/>
        <v>360</v>
      </c>
      <c r="R440" s="24" t="s">
        <v>147</v>
      </c>
      <c r="S440" s="14">
        <f t="shared" si="18"/>
        <v>0</v>
      </c>
      <c r="T440" s="14"/>
      <c r="U440" s="14"/>
      <c r="V440" s="14"/>
      <c r="W440" s="14"/>
      <c r="X440" s="14"/>
      <c r="Y440" s="14"/>
      <c r="Z440" s="14"/>
      <c r="AA440" s="14"/>
    </row>
    <row r="441" hidden="1" customHeight="1" spans="1:27">
      <c r="A441" s="13">
        <f>MATCH(B441,'2021年11月-2022年3月旅行社组织国内游客在厦住宿补助'!C$5:C$39,0)</f>
        <v>1</v>
      </c>
      <c r="B441" s="14" t="s">
        <v>55</v>
      </c>
      <c r="C441" s="15">
        <f>COUNTIF(B$6:B441,B441)</f>
        <v>113</v>
      </c>
      <c r="D441" s="15" t="str">
        <f t="shared" si="17"/>
        <v>GD35FHGD2T14</v>
      </c>
      <c r="E441" s="31" t="s">
        <v>749</v>
      </c>
      <c r="F441" s="16">
        <v>29</v>
      </c>
      <c r="G441" s="38" t="s">
        <v>275</v>
      </c>
      <c r="H441" s="32">
        <v>29</v>
      </c>
      <c r="I441" s="32">
        <v>4</v>
      </c>
      <c r="J441" s="32">
        <f t="shared" si="19"/>
        <v>0.348</v>
      </c>
      <c r="K441" s="17">
        <v>20211122</v>
      </c>
      <c r="L441" s="17">
        <v>20211126</v>
      </c>
      <c r="M441" s="14"/>
      <c r="N441" s="14"/>
      <c r="O441" s="14">
        <v>29</v>
      </c>
      <c r="P441" s="14">
        <v>4</v>
      </c>
      <c r="Q441" s="14">
        <f t="shared" si="16"/>
        <v>3480</v>
      </c>
      <c r="R441" s="24" t="s">
        <v>147</v>
      </c>
      <c r="S441" s="14">
        <f t="shared" si="18"/>
        <v>0</v>
      </c>
      <c r="T441" s="14"/>
      <c r="U441" s="14"/>
      <c r="V441" s="14"/>
      <c r="W441" s="14"/>
      <c r="X441" s="14"/>
      <c r="Y441" s="14"/>
      <c r="Z441" s="14"/>
      <c r="AA441" s="14"/>
    </row>
    <row r="442" hidden="1" customHeight="1" spans="1:27">
      <c r="A442" s="13">
        <f>MATCH(B442,'2021年11月-2022年3月旅行社组织国内游客在厦住宿补助'!C$5:C$39,0)</f>
        <v>1</v>
      </c>
      <c r="B442" s="14" t="s">
        <v>55</v>
      </c>
      <c r="C442" s="15">
        <f>COUNTIF(B$6:B442,B442)</f>
        <v>114</v>
      </c>
      <c r="D442" s="15" t="str">
        <f t="shared" si="17"/>
        <v>GD82DJUF6I27`</v>
      </c>
      <c r="E442" s="31" t="s">
        <v>750</v>
      </c>
      <c r="F442" s="16">
        <v>21</v>
      </c>
      <c r="G442" s="38" t="s">
        <v>275</v>
      </c>
      <c r="H442" s="32">
        <v>21</v>
      </c>
      <c r="I442" s="32">
        <v>4</v>
      </c>
      <c r="J442" s="32">
        <f t="shared" si="19"/>
        <v>0.252</v>
      </c>
      <c r="K442" s="17">
        <v>20211122</v>
      </c>
      <c r="L442" s="17">
        <v>20211126</v>
      </c>
      <c r="M442" s="14"/>
      <c r="N442" s="14"/>
      <c r="O442" s="14">
        <v>21</v>
      </c>
      <c r="P442" s="14">
        <v>4</v>
      </c>
      <c r="Q442" s="14">
        <f t="shared" si="16"/>
        <v>2520</v>
      </c>
      <c r="R442" s="24" t="s">
        <v>147</v>
      </c>
      <c r="S442" s="14">
        <f t="shared" si="18"/>
        <v>0</v>
      </c>
      <c r="T442" s="14"/>
      <c r="U442" s="14"/>
      <c r="V442" s="14"/>
      <c r="W442" s="14"/>
      <c r="X442" s="14"/>
      <c r="Y442" s="14"/>
      <c r="Z442" s="14"/>
      <c r="AA442" s="14"/>
    </row>
    <row r="443" hidden="1" customHeight="1" spans="1:27">
      <c r="A443" s="13">
        <f>MATCH(B443,'2021年11月-2022年3月旅行社组织国内游客在厦住宿补助'!C$5:C$39,0)</f>
        <v>1</v>
      </c>
      <c r="B443" s="14" t="s">
        <v>55</v>
      </c>
      <c r="C443" s="15">
        <f>COUNTIF(B$6:B443,B443)</f>
        <v>115</v>
      </c>
      <c r="D443" s="15" t="str">
        <f t="shared" si="17"/>
        <v>GD12IJBQ8B54</v>
      </c>
      <c r="E443" s="31" t="s">
        <v>751</v>
      </c>
      <c r="F443" s="16">
        <v>28</v>
      </c>
      <c r="G443" s="38" t="s">
        <v>623</v>
      </c>
      <c r="H443" s="32">
        <v>28</v>
      </c>
      <c r="I443" s="32">
        <v>4</v>
      </c>
      <c r="J443" s="32">
        <f t="shared" si="19"/>
        <v>0.336</v>
      </c>
      <c r="K443" s="17">
        <v>20211122</v>
      </c>
      <c r="L443" s="17">
        <v>20211126</v>
      </c>
      <c r="M443" s="14"/>
      <c r="N443" s="14"/>
      <c r="O443" s="14">
        <v>28</v>
      </c>
      <c r="P443" s="14">
        <v>4</v>
      </c>
      <c r="Q443" s="14">
        <f t="shared" si="16"/>
        <v>3360</v>
      </c>
      <c r="R443" s="24" t="s">
        <v>147</v>
      </c>
      <c r="S443" s="14">
        <f t="shared" si="18"/>
        <v>0</v>
      </c>
      <c r="T443" s="14"/>
      <c r="U443" s="14"/>
      <c r="V443" s="14"/>
      <c r="W443" s="14"/>
      <c r="X443" s="14"/>
      <c r="Y443" s="14"/>
      <c r="Z443" s="14"/>
      <c r="AA443" s="14"/>
    </row>
    <row r="444" hidden="1" customHeight="1" spans="1:27">
      <c r="A444" s="13">
        <f>MATCH(B444,'2021年11月-2022年3月旅行社组织国内游客在厦住宿补助'!C$5:C$39,0)</f>
        <v>1</v>
      </c>
      <c r="B444" s="14" t="s">
        <v>55</v>
      </c>
      <c r="C444" s="15">
        <f>COUNTIF(B$6:B444,B444)</f>
        <v>116</v>
      </c>
      <c r="D444" s="15" t="str">
        <f t="shared" si="17"/>
        <v>GD614AR4C690</v>
      </c>
      <c r="E444" s="31" t="s">
        <v>752</v>
      </c>
      <c r="F444" s="16">
        <v>20</v>
      </c>
      <c r="G444" s="38" t="s">
        <v>275</v>
      </c>
      <c r="H444" s="32">
        <v>20</v>
      </c>
      <c r="I444" s="32">
        <v>4</v>
      </c>
      <c r="J444" s="32">
        <f t="shared" si="19"/>
        <v>0.24</v>
      </c>
      <c r="K444" s="17">
        <v>20211122</v>
      </c>
      <c r="L444" s="17">
        <v>20211126</v>
      </c>
      <c r="M444" s="14" t="s">
        <v>753</v>
      </c>
      <c r="N444" s="14"/>
      <c r="O444" s="14">
        <v>20</v>
      </c>
      <c r="P444" s="14">
        <v>4</v>
      </c>
      <c r="Q444" s="14">
        <f>19*120+70</f>
        <v>2350</v>
      </c>
      <c r="R444" s="24" t="s">
        <v>147</v>
      </c>
      <c r="S444" s="14">
        <f t="shared" si="18"/>
        <v>50</v>
      </c>
      <c r="T444" s="14"/>
      <c r="U444" s="14"/>
      <c r="V444" s="14"/>
      <c r="W444" s="14"/>
      <c r="X444" s="14"/>
      <c r="Y444" s="14"/>
      <c r="Z444" s="14"/>
      <c r="AA444" s="14"/>
    </row>
    <row r="445" hidden="1" customHeight="1" spans="1:27">
      <c r="A445" s="13">
        <f>MATCH(B445,'2021年11月-2022年3月旅行社组织国内游客在厦住宿补助'!C$5:C$39,0)</f>
        <v>1</v>
      </c>
      <c r="B445" s="14" t="s">
        <v>55</v>
      </c>
      <c r="C445" s="15">
        <f>COUNTIF(B$6:B445,B445)</f>
        <v>117</v>
      </c>
      <c r="D445" s="15" t="str">
        <f t="shared" si="17"/>
        <v>GD68KD39CP98</v>
      </c>
      <c r="E445" s="31" t="s">
        <v>754</v>
      </c>
      <c r="F445" s="16">
        <v>23</v>
      </c>
      <c r="G445" s="38" t="s">
        <v>275</v>
      </c>
      <c r="H445" s="32">
        <v>23</v>
      </c>
      <c r="I445" s="32">
        <v>4</v>
      </c>
      <c r="J445" s="32">
        <f t="shared" si="19"/>
        <v>0.276</v>
      </c>
      <c r="K445" s="17">
        <v>20211122</v>
      </c>
      <c r="L445" s="17">
        <v>20211126</v>
      </c>
      <c r="M445" s="14"/>
      <c r="N445" s="14"/>
      <c r="O445" s="14">
        <v>23</v>
      </c>
      <c r="P445" s="14">
        <v>4</v>
      </c>
      <c r="Q445" s="14">
        <f t="shared" si="16"/>
        <v>2760</v>
      </c>
      <c r="R445" s="24" t="s">
        <v>147</v>
      </c>
      <c r="S445" s="14">
        <f t="shared" si="18"/>
        <v>0</v>
      </c>
      <c r="T445" s="14"/>
      <c r="U445" s="14"/>
      <c r="V445" s="14"/>
      <c r="W445" s="14"/>
      <c r="X445" s="14"/>
      <c r="Y445" s="14"/>
      <c r="Z445" s="14"/>
      <c r="AA445" s="14"/>
    </row>
    <row r="446" hidden="1" customHeight="1" spans="1:27">
      <c r="A446" s="13">
        <f>MATCH(B446,'2021年11月-2022年3月旅行社组织国内游客在厦住宿补助'!C$5:C$39,0)</f>
        <v>1</v>
      </c>
      <c r="B446" s="14" t="s">
        <v>55</v>
      </c>
      <c r="C446" s="15">
        <f>COUNTIF(B$6:B446,B446)</f>
        <v>118</v>
      </c>
      <c r="D446" s="15" t="str">
        <f t="shared" si="17"/>
        <v>GD45HC7ARU41</v>
      </c>
      <c r="E446" s="31" t="s">
        <v>755</v>
      </c>
      <c r="F446" s="16">
        <v>46</v>
      </c>
      <c r="G446" s="38" t="s">
        <v>275</v>
      </c>
      <c r="H446" s="32">
        <v>46</v>
      </c>
      <c r="I446" s="32">
        <v>5</v>
      </c>
      <c r="J446" s="32">
        <f t="shared" si="19"/>
        <v>0.552</v>
      </c>
      <c r="K446" s="17">
        <v>20211122</v>
      </c>
      <c r="L446" s="17">
        <v>20211127</v>
      </c>
      <c r="M446" s="14"/>
      <c r="N446" s="14"/>
      <c r="O446" s="14">
        <v>46</v>
      </c>
      <c r="P446" s="14">
        <v>5</v>
      </c>
      <c r="Q446" s="14">
        <f t="shared" si="16"/>
        <v>5520</v>
      </c>
      <c r="R446" s="24" t="s">
        <v>147</v>
      </c>
      <c r="S446" s="14">
        <f t="shared" si="18"/>
        <v>0</v>
      </c>
      <c r="T446" s="14"/>
      <c r="U446" s="14"/>
      <c r="V446" s="14"/>
      <c r="W446" s="14"/>
      <c r="X446" s="14"/>
      <c r="Y446" s="14"/>
      <c r="Z446" s="14"/>
      <c r="AA446" s="14"/>
    </row>
    <row r="447" hidden="1" customHeight="1" spans="1:27">
      <c r="A447" s="13">
        <f>MATCH(B447,'2021年11月-2022年3月旅行社组织国内游客在厦住宿补助'!C$5:C$39,0)</f>
        <v>1</v>
      </c>
      <c r="B447" s="14" t="s">
        <v>55</v>
      </c>
      <c r="C447" s="15">
        <f>COUNTIF(B$6:B447,B447)</f>
        <v>119</v>
      </c>
      <c r="D447" s="15" t="str">
        <f t="shared" si="17"/>
        <v>GD01DKWS3A01</v>
      </c>
      <c r="E447" s="31" t="s">
        <v>756</v>
      </c>
      <c r="F447" s="16">
        <v>19</v>
      </c>
      <c r="G447" s="38" t="s">
        <v>713</v>
      </c>
      <c r="H447" s="32">
        <v>19</v>
      </c>
      <c r="I447" s="32">
        <v>4</v>
      </c>
      <c r="J447" s="32">
        <f t="shared" si="19"/>
        <v>0.228</v>
      </c>
      <c r="K447" s="17">
        <v>20211123</v>
      </c>
      <c r="L447" s="17">
        <v>20211127</v>
      </c>
      <c r="M447" s="14"/>
      <c r="N447" s="14"/>
      <c r="O447" s="14">
        <v>19</v>
      </c>
      <c r="P447" s="14">
        <v>4</v>
      </c>
      <c r="Q447" s="14">
        <f t="shared" si="16"/>
        <v>2280</v>
      </c>
      <c r="R447" s="24" t="s">
        <v>147</v>
      </c>
      <c r="S447" s="14">
        <f t="shared" si="18"/>
        <v>0</v>
      </c>
      <c r="T447" s="14"/>
      <c r="U447" s="14"/>
      <c r="V447" s="14"/>
      <c r="W447" s="14"/>
      <c r="X447" s="14"/>
      <c r="Y447" s="14"/>
      <c r="Z447" s="14"/>
      <c r="AA447" s="14"/>
    </row>
    <row r="448" hidden="1" customHeight="1" spans="1:27">
      <c r="A448" s="13">
        <f>MATCH(B448,'2021年11月-2022年3月旅行社组织国内游客在厦住宿补助'!C$5:C$39,0)</f>
        <v>1</v>
      </c>
      <c r="B448" s="14" t="s">
        <v>55</v>
      </c>
      <c r="C448" s="15">
        <f>COUNTIF(B$6:B448,B448)</f>
        <v>120</v>
      </c>
      <c r="D448" s="15" t="str">
        <f t="shared" si="17"/>
        <v>GD66GJ07W694</v>
      </c>
      <c r="E448" s="31" t="s">
        <v>757</v>
      </c>
      <c r="F448" s="16">
        <v>25</v>
      </c>
      <c r="G448" s="38" t="s">
        <v>275</v>
      </c>
      <c r="H448" s="32">
        <v>25</v>
      </c>
      <c r="I448" s="32">
        <v>4</v>
      </c>
      <c r="J448" s="32">
        <f t="shared" si="19"/>
        <v>0.3</v>
      </c>
      <c r="K448" s="17">
        <v>20211123</v>
      </c>
      <c r="L448" s="17">
        <v>20211127</v>
      </c>
      <c r="M448" s="14"/>
      <c r="N448" s="14"/>
      <c r="O448" s="14">
        <v>25</v>
      </c>
      <c r="P448" s="14">
        <v>4</v>
      </c>
      <c r="Q448" s="14">
        <f t="shared" si="16"/>
        <v>3000</v>
      </c>
      <c r="R448" s="24" t="s">
        <v>147</v>
      </c>
      <c r="S448" s="14">
        <f t="shared" si="18"/>
        <v>0</v>
      </c>
      <c r="T448" s="14"/>
      <c r="U448" s="14"/>
      <c r="V448" s="14"/>
      <c r="W448" s="14"/>
      <c r="X448" s="14"/>
      <c r="Y448" s="14"/>
      <c r="Z448" s="14"/>
      <c r="AA448" s="14"/>
    </row>
    <row r="449" hidden="1" customHeight="1" spans="1:27">
      <c r="A449" s="13">
        <f>MATCH(B449,'2021年11月-2022年3月旅行社组织国内游客在厦住宿补助'!C$5:C$39,0)</f>
        <v>1</v>
      </c>
      <c r="B449" s="14" t="s">
        <v>55</v>
      </c>
      <c r="C449" s="15">
        <f>COUNTIF(B$6:B449,B449)</f>
        <v>121</v>
      </c>
      <c r="D449" s="15" t="str">
        <f t="shared" si="17"/>
        <v>GD98HY4G7R75</v>
      </c>
      <c r="E449" s="31" t="s">
        <v>758</v>
      </c>
      <c r="F449" s="16">
        <v>10</v>
      </c>
      <c r="G449" s="38" t="s">
        <v>390</v>
      </c>
      <c r="H449" s="32">
        <v>10</v>
      </c>
      <c r="I449" s="32">
        <v>4</v>
      </c>
      <c r="J449" s="32">
        <f t="shared" si="19"/>
        <v>0.12</v>
      </c>
      <c r="K449" s="17">
        <v>20211124</v>
      </c>
      <c r="L449" s="17">
        <v>20211128</v>
      </c>
      <c r="M449" s="14"/>
      <c r="N449" s="14"/>
      <c r="O449" s="14">
        <v>10</v>
      </c>
      <c r="P449" s="14">
        <v>4</v>
      </c>
      <c r="Q449" s="14">
        <f t="shared" si="16"/>
        <v>1200</v>
      </c>
      <c r="R449" s="24" t="s">
        <v>147</v>
      </c>
      <c r="S449" s="14">
        <f t="shared" si="18"/>
        <v>0</v>
      </c>
      <c r="T449" s="14"/>
      <c r="U449" s="14"/>
      <c r="V449" s="14"/>
      <c r="W449" s="14"/>
      <c r="X449" s="14"/>
      <c r="Y449" s="14"/>
      <c r="Z449" s="14"/>
      <c r="AA449" s="14"/>
    </row>
    <row r="450" hidden="1" customHeight="1" spans="1:27">
      <c r="A450" s="13">
        <f>MATCH(B450,'2021年11月-2022年3月旅行社组织国内游客在厦住宿补助'!C$5:C$39,0)</f>
        <v>1</v>
      </c>
      <c r="B450" s="14" t="s">
        <v>55</v>
      </c>
      <c r="C450" s="15">
        <f>COUNTIF(B$6:B450,B450)</f>
        <v>122</v>
      </c>
      <c r="D450" s="15" t="str">
        <f t="shared" si="17"/>
        <v>GD01SV8QJF50</v>
      </c>
      <c r="E450" s="31" t="s">
        <v>759</v>
      </c>
      <c r="F450" s="16">
        <v>14</v>
      </c>
      <c r="G450" s="38" t="s">
        <v>275</v>
      </c>
      <c r="H450" s="32">
        <v>14</v>
      </c>
      <c r="I450" s="32">
        <v>4</v>
      </c>
      <c r="J450" s="32">
        <f t="shared" si="19"/>
        <v>0.168</v>
      </c>
      <c r="K450" s="17">
        <v>20211125</v>
      </c>
      <c r="L450" s="17">
        <v>20211129</v>
      </c>
      <c r="M450" s="14"/>
      <c r="N450" s="14"/>
      <c r="O450" s="14">
        <v>14</v>
      </c>
      <c r="P450" s="14">
        <v>4</v>
      </c>
      <c r="Q450" s="14">
        <f t="shared" si="16"/>
        <v>1680</v>
      </c>
      <c r="R450" s="24" t="s">
        <v>147</v>
      </c>
      <c r="S450" s="14">
        <f t="shared" si="18"/>
        <v>0</v>
      </c>
      <c r="T450" s="14"/>
      <c r="U450" s="14"/>
      <c r="V450" s="14"/>
      <c r="W450" s="14"/>
      <c r="X450" s="14"/>
      <c r="Y450" s="14"/>
      <c r="Z450" s="14"/>
      <c r="AA450" s="14"/>
    </row>
    <row r="451" hidden="1" customHeight="1" spans="1:27">
      <c r="A451" s="13">
        <f>MATCH(B451,'2021年11月-2022年3月旅行社组织国内游客在厦住宿补助'!C$5:C$39,0)</f>
        <v>1</v>
      </c>
      <c r="B451" s="14" t="s">
        <v>55</v>
      </c>
      <c r="C451" s="15">
        <f>COUNTIF(B$6:B451,B451)</f>
        <v>123</v>
      </c>
      <c r="D451" s="15" t="str">
        <f t="shared" si="17"/>
        <v>GD20PH58VX30</v>
      </c>
      <c r="E451" s="31" t="s">
        <v>760</v>
      </c>
      <c r="F451" s="16">
        <v>19</v>
      </c>
      <c r="G451" s="38" t="s">
        <v>275</v>
      </c>
      <c r="H451" s="32">
        <v>19</v>
      </c>
      <c r="I451" s="32">
        <v>4</v>
      </c>
      <c r="J451" s="32">
        <f t="shared" si="19"/>
        <v>0.228</v>
      </c>
      <c r="K451" s="17">
        <v>20211127</v>
      </c>
      <c r="L451" s="17">
        <v>20211201</v>
      </c>
      <c r="M451" s="14" t="s">
        <v>761</v>
      </c>
      <c r="N451" s="14"/>
      <c r="O451" s="14">
        <v>19</v>
      </c>
      <c r="P451" s="14">
        <v>4</v>
      </c>
      <c r="Q451" s="14">
        <f>18*120+30</f>
        <v>2190</v>
      </c>
      <c r="R451" s="24" t="s">
        <v>147</v>
      </c>
      <c r="S451" s="14">
        <f t="shared" si="18"/>
        <v>90</v>
      </c>
      <c r="T451" s="14"/>
      <c r="U451" s="14"/>
      <c r="V451" s="14"/>
      <c r="W451" s="14"/>
      <c r="X451" s="14"/>
      <c r="Y451" s="14"/>
      <c r="Z451" s="14"/>
      <c r="AA451" s="14"/>
    </row>
    <row r="452" hidden="1" customHeight="1" spans="1:27">
      <c r="A452" s="13">
        <f>MATCH(B452,'2021年11月-2022年3月旅行社组织国内游客在厦住宿补助'!C$5:C$39,0)</f>
        <v>1</v>
      </c>
      <c r="B452" s="14" t="s">
        <v>55</v>
      </c>
      <c r="C452" s="15">
        <f>COUNTIF(B$6:B452,B452)</f>
        <v>124</v>
      </c>
      <c r="D452" s="15" t="str">
        <f t="shared" si="17"/>
        <v>GD45DB0OHF67</v>
      </c>
      <c r="E452" s="31" t="s">
        <v>762</v>
      </c>
      <c r="F452" s="16">
        <v>27</v>
      </c>
      <c r="G452" s="38" t="s">
        <v>623</v>
      </c>
      <c r="H452" s="32">
        <v>27</v>
      </c>
      <c r="I452" s="32">
        <v>5</v>
      </c>
      <c r="J452" s="32">
        <f t="shared" si="19"/>
        <v>0.324</v>
      </c>
      <c r="K452" s="17">
        <v>20211128</v>
      </c>
      <c r="L452" s="17">
        <v>20211203</v>
      </c>
      <c r="M452" s="14" t="s">
        <v>763</v>
      </c>
      <c r="N452" s="14"/>
      <c r="O452" s="14">
        <v>27</v>
      </c>
      <c r="P452" s="14">
        <v>5</v>
      </c>
      <c r="Q452" s="14">
        <f>24*120+30</f>
        <v>2910</v>
      </c>
      <c r="R452" s="24" t="s">
        <v>147</v>
      </c>
      <c r="S452" s="14">
        <f t="shared" si="18"/>
        <v>330</v>
      </c>
      <c r="T452" s="14"/>
      <c r="U452" s="14"/>
      <c r="V452" s="14"/>
      <c r="W452" s="14"/>
      <c r="X452" s="14"/>
      <c r="Y452" s="14"/>
      <c r="Z452" s="14"/>
      <c r="AA452" s="14"/>
    </row>
    <row r="453" hidden="1" customHeight="1" spans="1:27">
      <c r="A453" s="13">
        <f>MATCH(B453,'2021年11月-2022年3月旅行社组织国内游客在厦住宿补助'!C$5:C$39,0)</f>
        <v>1</v>
      </c>
      <c r="B453" s="14" t="s">
        <v>55</v>
      </c>
      <c r="C453" s="15">
        <f>COUNTIF(B$6:B453,B453)</f>
        <v>125</v>
      </c>
      <c r="D453" s="15" t="str">
        <f t="shared" si="17"/>
        <v>GD553J4M4S92</v>
      </c>
      <c r="E453" s="31" t="s">
        <v>764</v>
      </c>
      <c r="F453" s="16">
        <v>24</v>
      </c>
      <c r="G453" s="38" t="s">
        <v>623</v>
      </c>
      <c r="H453" s="32">
        <v>24</v>
      </c>
      <c r="I453" s="32">
        <v>4</v>
      </c>
      <c r="J453" s="32">
        <f t="shared" si="19"/>
        <v>0.288</v>
      </c>
      <c r="K453" s="17">
        <v>20211128</v>
      </c>
      <c r="L453" s="17">
        <v>20211202</v>
      </c>
      <c r="M453" s="14" t="s">
        <v>765</v>
      </c>
      <c r="N453" s="14"/>
      <c r="O453" s="14">
        <v>24</v>
      </c>
      <c r="P453" s="14">
        <v>4</v>
      </c>
      <c r="Q453" s="14">
        <f>23*120+30</f>
        <v>2790</v>
      </c>
      <c r="R453" s="24" t="s">
        <v>147</v>
      </c>
      <c r="S453" s="14">
        <f t="shared" si="18"/>
        <v>90</v>
      </c>
      <c r="T453" s="14"/>
      <c r="U453" s="14"/>
      <c r="V453" s="14"/>
      <c r="W453" s="14"/>
      <c r="X453" s="14"/>
      <c r="Y453" s="14"/>
      <c r="Z453" s="14"/>
      <c r="AA453" s="14"/>
    </row>
    <row r="454" hidden="1" customHeight="1" spans="1:27">
      <c r="A454" s="13">
        <f>MATCH(B454,'2021年11月-2022年3月旅行社组织国内游客在厦住宿补助'!C$5:C$39,0)</f>
        <v>1</v>
      </c>
      <c r="B454" s="14" t="s">
        <v>55</v>
      </c>
      <c r="C454" s="15">
        <f>COUNTIF(B$6:B454,B454)</f>
        <v>126</v>
      </c>
      <c r="D454" s="15" t="str">
        <f t="shared" si="17"/>
        <v>GD279Y08X534</v>
      </c>
      <c r="E454" s="31" t="s">
        <v>766</v>
      </c>
      <c r="F454" s="16">
        <v>3</v>
      </c>
      <c r="G454" s="38" t="s">
        <v>390</v>
      </c>
      <c r="H454" s="32">
        <v>3</v>
      </c>
      <c r="I454" s="32">
        <v>4</v>
      </c>
      <c r="J454" s="32">
        <f t="shared" si="19"/>
        <v>0.036</v>
      </c>
      <c r="K454" s="17">
        <v>20211129</v>
      </c>
      <c r="L454" s="17">
        <v>20211203</v>
      </c>
      <c r="M454" s="14"/>
      <c r="N454" s="14"/>
      <c r="O454" s="14">
        <v>3</v>
      </c>
      <c r="P454" s="14">
        <v>4</v>
      </c>
      <c r="Q454" s="14">
        <f t="shared" ref="Q454:Q491" si="20">IF(R454="是",IF(P454=1,O454*30,IF(P454=2,O454*70,IF(P454&gt;2,O454*120,0))),0)</f>
        <v>360</v>
      </c>
      <c r="R454" s="24" t="s">
        <v>147</v>
      </c>
      <c r="S454" s="14">
        <f t="shared" si="18"/>
        <v>0</v>
      </c>
      <c r="T454" s="14"/>
      <c r="U454" s="14"/>
      <c r="V454" s="14"/>
      <c r="W454" s="14"/>
      <c r="X454" s="14"/>
      <c r="Y454" s="14"/>
      <c r="Z454" s="14"/>
      <c r="AA454" s="14"/>
    </row>
    <row r="455" hidden="1" customHeight="1" spans="1:27">
      <c r="A455" s="13">
        <f>MATCH(B455,'2021年11月-2022年3月旅行社组织国内游客在厦住宿补助'!C$5:C$39,0)</f>
        <v>1</v>
      </c>
      <c r="B455" s="14" t="s">
        <v>55</v>
      </c>
      <c r="C455" s="15">
        <f>COUNTIF(B$6:B455,B455)</f>
        <v>127</v>
      </c>
      <c r="D455" s="15" t="str">
        <f t="shared" si="17"/>
        <v>GD95LURW5B75</v>
      </c>
      <c r="E455" s="31" t="s">
        <v>767</v>
      </c>
      <c r="F455" s="16">
        <v>3</v>
      </c>
      <c r="G455" s="38" t="s">
        <v>275</v>
      </c>
      <c r="H455" s="32">
        <v>3</v>
      </c>
      <c r="I455" s="32">
        <v>5</v>
      </c>
      <c r="J455" s="32">
        <f t="shared" si="19"/>
        <v>0.036</v>
      </c>
      <c r="K455" s="17">
        <v>20211129</v>
      </c>
      <c r="L455" s="17">
        <v>20211204</v>
      </c>
      <c r="M455" s="14"/>
      <c r="N455" s="14"/>
      <c r="O455" s="14">
        <v>3</v>
      </c>
      <c r="P455" s="14">
        <v>5</v>
      </c>
      <c r="Q455" s="14">
        <f t="shared" si="20"/>
        <v>360</v>
      </c>
      <c r="R455" s="24" t="s">
        <v>147</v>
      </c>
      <c r="S455" s="14">
        <f t="shared" si="18"/>
        <v>0</v>
      </c>
      <c r="T455" s="14"/>
      <c r="U455" s="14"/>
      <c r="V455" s="14"/>
      <c r="W455" s="14"/>
      <c r="X455" s="14"/>
      <c r="Y455" s="14"/>
      <c r="Z455" s="14"/>
      <c r="AA455" s="14"/>
    </row>
    <row r="456" hidden="1" customHeight="1" spans="1:27">
      <c r="A456" s="13">
        <f>MATCH(B456,'2021年11月-2022年3月旅行社组织国内游客在厦住宿补助'!C$5:C$39,0)</f>
        <v>1</v>
      </c>
      <c r="B456" s="14" t="s">
        <v>55</v>
      </c>
      <c r="C456" s="15">
        <f>COUNTIF(B$6:B456,B456)</f>
        <v>128</v>
      </c>
      <c r="D456" s="15" t="str">
        <f t="shared" si="17"/>
        <v>GD58ZDG6BM67</v>
      </c>
      <c r="E456" s="31" t="s">
        <v>768</v>
      </c>
      <c r="F456" s="16">
        <v>15</v>
      </c>
      <c r="G456" s="38" t="s">
        <v>275</v>
      </c>
      <c r="H456" s="32">
        <v>15</v>
      </c>
      <c r="I456" s="32">
        <v>5</v>
      </c>
      <c r="J456" s="32">
        <f t="shared" si="19"/>
        <v>0.18</v>
      </c>
      <c r="K456" s="17">
        <v>20211129</v>
      </c>
      <c r="L456" s="17">
        <v>20211204</v>
      </c>
      <c r="M456" s="14"/>
      <c r="N456" s="14"/>
      <c r="O456" s="14">
        <v>15</v>
      </c>
      <c r="P456" s="14">
        <v>5</v>
      </c>
      <c r="Q456" s="14">
        <f t="shared" si="20"/>
        <v>1800</v>
      </c>
      <c r="R456" s="24" t="s">
        <v>147</v>
      </c>
      <c r="S456" s="14">
        <f t="shared" si="18"/>
        <v>0</v>
      </c>
      <c r="T456" s="14"/>
      <c r="U456" s="14"/>
      <c r="V456" s="14"/>
      <c r="W456" s="14"/>
      <c r="X456" s="14"/>
      <c r="Y456" s="14"/>
      <c r="Z456" s="14"/>
      <c r="AA456" s="14"/>
    </row>
    <row r="457" hidden="1" customHeight="1" spans="1:27">
      <c r="A457" s="13">
        <f>MATCH(B457,'2021年11月-2022年3月旅行社组织国内游客在厦住宿补助'!C$5:C$39,0)</f>
        <v>1</v>
      </c>
      <c r="B457" s="14" t="s">
        <v>55</v>
      </c>
      <c r="C457" s="15">
        <f>COUNTIF(B$6:B457,B457)</f>
        <v>129</v>
      </c>
      <c r="D457" s="15" t="str">
        <f t="shared" ref="D457:D503" si="21">IF(E457=E456,"",E457)</f>
        <v>GD50QWJ0OI66</v>
      </c>
      <c r="E457" s="31" t="s">
        <v>769</v>
      </c>
      <c r="F457" s="16">
        <v>24</v>
      </c>
      <c r="G457" s="38" t="s">
        <v>654</v>
      </c>
      <c r="H457" s="32">
        <v>24</v>
      </c>
      <c r="I457" s="32">
        <v>4</v>
      </c>
      <c r="J457" s="32">
        <f t="shared" si="19"/>
        <v>0.288</v>
      </c>
      <c r="K457" s="17">
        <v>20211129</v>
      </c>
      <c r="L457" s="17">
        <v>20211203</v>
      </c>
      <c r="M457" s="14" t="s">
        <v>770</v>
      </c>
      <c r="N457" s="14"/>
      <c r="O457" s="14">
        <v>21</v>
      </c>
      <c r="P457" s="14">
        <v>4</v>
      </c>
      <c r="Q457" s="14">
        <f t="shared" si="20"/>
        <v>2520</v>
      </c>
      <c r="R457" s="24" t="s">
        <v>147</v>
      </c>
      <c r="S457" s="14">
        <f t="shared" si="18"/>
        <v>360</v>
      </c>
      <c r="T457" s="14"/>
      <c r="U457" s="14"/>
      <c r="V457" s="14"/>
      <c r="W457" s="14"/>
      <c r="X457" s="14"/>
      <c r="Y457" s="14"/>
      <c r="Z457" s="14"/>
      <c r="AA457" s="14"/>
    </row>
    <row r="458" hidden="1" customHeight="1" spans="1:27">
      <c r="A458" s="13">
        <f>MATCH(B458,'2021年11月-2022年3月旅行社组织国内游客在厦住宿补助'!C$5:C$39,0)</f>
        <v>1</v>
      </c>
      <c r="B458" s="14" t="s">
        <v>55</v>
      </c>
      <c r="C458" s="15">
        <f>COUNTIF(B$6:B458,B458)</f>
        <v>130</v>
      </c>
      <c r="D458" s="15" t="str">
        <f t="shared" si="21"/>
        <v>GD14L5U6JP38</v>
      </c>
      <c r="E458" s="31" t="s">
        <v>771</v>
      </c>
      <c r="F458" s="16">
        <v>18</v>
      </c>
      <c r="G458" s="38" t="s">
        <v>623</v>
      </c>
      <c r="H458" s="32">
        <v>18</v>
      </c>
      <c r="I458" s="32">
        <v>4</v>
      </c>
      <c r="J458" s="32">
        <f t="shared" si="19"/>
        <v>0.216</v>
      </c>
      <c r="K458" s="17">
        <v>20211129</v>
      </c>
      <c r="L458" s="17">
        <v>20211203</v>
      </c>
      <c r="M458" s="14" t="s">
        <v>772</v>
      </c>
      <c r="N458" s="14"/>
      <c r="O458" s="14">
        <v>17</v>
      </c>
      <c r="P458" s="14">
        <v>4</v>
      </c>
      <c r="Q458" s="14">
        <f t="shared" si="20"/>
        <v>2040</v>
      </c>
      <c r="R458" s="24" t="s">
        <v>147</v>
      </c>
      <c r="S458" s="14">
        <f t="shared" ref="S458:S496" si="22">J458*10000-Q458</f>
        <v>120</v>
      </c>
      <c r="T458" s="14"/>
      <c r="U458" s="14"/>
      <c r="V458" s="14"/>
      <c r="W458" s="14"/>
      <c r="X458" s="14"/>
      <c r="Y458" s="14"/>
      <c r="Z458" s="14"/>
      <c r="AA458" s="14"/>
    </row>
    <row r="459" hidden="1" customHeight="1" spans="1:27">
      <c r="A459" s="13">
        <f>MATCH(B459,'2021年11月-2022年3月旅行社组织国内游客在厦住宿补助'!C$5:C$39,0)</f>
        <v>1</v>
      </c>
      <c r="B459" s="14" t="s">
        <v>55</v>
      </c>
      <c r="C459" s="15">
        <f>COUNTIF(B$6:B459,B459)</f>
        <v>131</v>
      </c>
      <c r="D459" s="15" t="str">
        <f t="shared" si="21"/>
        <v>GD46U3EGH114</v>
      </c>
      <c r="E459" s="31" t="s">
        <v>773</v>
      </c>
      <c r="F459" s="16">
        <v>28</v>
      </c>
      <c r="G459" s="38" t="s">
        <v>275</v>
      </c>
      <c r="H459" s="32">
        <v>28</v>
      </c>
      <c r="I459" s="32">
        <v>4</v>
      </c>
      <c r="J459" s="32">
        <f t="shared" si="19"/>
        <v>0.336</v>
      </c>
      <c r="K459" s="17">
        <v>20211129</v>
      </c>
      <c r="L459" s="17">
        <v>20211203</v>
      </c>
      <c r="M459" s="14"/>
      <c r="N459" s="14"/>
      <c r="O459" s="14">
        <v>28</v>
      </c>
      <c r="P459" s="14">
        <v>4</v>
      </c>
      <c r="Q459" s="14">
        <f t="shared" si="20"/>
        <v>3360</v>
      </c>
      <c r="R459" s="24" t="s">
        <v>147</v>
      </c>
      <c r="S459" s="14">
        <f t="shared" si="22"/>
        <v>0</v>
      </c>
      <c r="T459" s="14"/>
      <c r="U459" s="14"/>
      <c r="V459" s="14"/>
      <c r="W459" s="14"/>
      <c r="X459" s="14"/>
      <c r="Y459" s="14"/>
      <c r="Z459" s="14"/>
      <c r="AA459" s="14"/>
    </row>
    <row r="460" hidden="1" customHeight="1" spans="1:27">
      <c r="A460" s="13">
        <f>MATCH(B460,'2021年11月-2022年3月旅行社组织国内游客在厦住宿补助'!C$5:C$39,0)</f>
        <v>1</v>
      </c>
      <c r="B460" s="14" t="s">
        <v>55</v>
      </c>
      <c r="C460" s="15">
        <f>COUNTIF(B$6:B460,B460)</f>
        <v>132</v>
      </c>
      <c r="D460" s="15" t="str">
        <f t="shared" si="21"/>
        <v>GD92YPADJB08</v>
      </c>
      <c r="E460" s="31" t="s">
        <v>774</v>
      </c>
      <c r="F460" s="16">
        <v>25</v>
      </c>
      <c r="G460" s="38" t="s">
        <v>275</v>
      </c>
      <c r="H460" s="32">
        <v>25</v>
      </c>
      <c r="I460" s="32">
        <v>4</v>
      </c>
      <c r="J460" s="32">
        <f t="shared" si="19"/>
        <v>0.3</v>
      </c>
      <c r="K460" s="17">
        <v>20211130</v>
      </c>
      <c r="L460" s="17">
        <v>20211204</v>
      </c>
      <c r="M460" s="14"/>
      <c r="N460" s="14"/>
      <c r="O460" s="14">
        <v>25</v>
      </c>
      <c r="P460" s="14">
        <v>4</v>
      </c>
      <c r="Q460" s="14">
        <f t="shared" si="20"/>
        <v>3000</v>
      </c>
      <c r="R460" s="24" t="s">
        <v>147</v>
      </c>
      <c r="S460" s="14">
        <f t="shared" si="22"/>
        <v>0</v>
      </c>
      <c r="T460" s="14"/>
      <c r="U460" s="14"/>
      <c r="V460" s="14"/>
      <c r="W460" s="14"/>
      <c r="X460" s="14"/>
      <c r="Y460" s="14"/>
      <c r="Z460" s="14"/>
      <c r="AA460" s="14"/>
    </row>
    <row r="461" hidden="1" customHeight="1" spans="1:27">
      <c r="A461" s="13">
        <f>MATCH(B461,'2021年11月-2022年3月旅行社组织国内游客在厦住宿补助'!C$5:C$39,0)</f>
        <v>1</v>
      </c>
      <c r="B461" s="14" t="s">
        <v>55</v>
      </c>
      <c r="C461" s="15">
        <f>COUNTIF(B$6:B461,B461)</f>
        <v>133</v>
      </c>
      <c r="D461" s="15" t="str">
        <f t="shared" si="21"/>
        <v>GD15FSFRCX58</v>
      </c>
      <c r="E461" s="31" t="s">
        <v>775</v>
      </c>
      <c r="F461" s="16">
        <v>26</v>
      </c>
      <c r="G461" s="38" t="s">
        <v>390</v>
      </c>
      <c r="H461" s="32">
        <v>26</v>
      </c>
      <c r="I461" s="32">
        <v>5</v>
      </c>
      <c r="J461" s="32">
        <f t="shared" ref="J461:J491" si="23">H461*120/10000</f>
        <v>0.312</v>
      </c>
      <c r="K461" s="17">
        <v>20211201</v>
      </c>
      <c r="L461" s="17">
        <v>20211206</v>
      </c>
      <c r="M461" s="14"/>
      <c r="N461" s="14"/>
      <c r="O461" s="14">
        <v>26</v>
      </c>
      <c r="P461" s="14">
        <v>5</v>
      </c>
      <c r="Q461" s="14">
        <f t="shared" si="20"/>
        <v>3120</v>
      </c>
      <c r="R461" s="24" t="s">
        <v>147</v>
      </c>
      <c r="S461" s="14">
        <f t="shared" si="22"/>
        <v>0</v>
      </c>
      <c r="T461" s="14"/>
      <c r="U461" s="14"/>
      <c r="V461" s="14"/>
      <c r="W461" s="14"/>
      <c r="X461" s="14"/>
      <c r="Y461" s="14"/>
      <c r="Z461" s="14"/>
      <c r="AA461" s="14"/>
    </row>
    <row r="462" hidden="1" customHeight="1" spans="1:27">
      <c r="A462" s="13">
        <f>MATCH(B462,'2021年11月-2022年3月旅行社组织国内游客在厦住宿补助'!C$5:C$39,0)</f>
        <v>1</v>
      </c>
      <c r="B462" s="14" t="s">
        <v>55</v>
      </c>
      <c r="C462" s="15">
        <f>COUNTIF(B$6:B462,B462)</f>
        <v>134</v>
      </c>
      <c r="D462" s="15" t="str">
        <f t="shared" si="21"/>
        <v>GD59NOTRG876</v>
      </c>
      <c r="E462" s="31" t="s">
        <v>776</v>
      </c>
      <c r="F462" s="16">
        <v>30</v>
      </c>
      <c r="G462" s="38" t="s">
        <v>390</v>
      </c>
      <c r="H462" s="32">
        <v>30</v>
      </c>
      <c r="I462" s="32">
        <v>4</v>
      </c>
      <c r="J462" s="32">
        <f t="shared" si="23"/>
        <v>0.36</v>
      </c>
      <c r="K462" s="17">
        <v>20211202</v>
      </c>
      <c r="L462" s="17">
        <v>20211206</v>
      </c>
      <c r="M462" s="14" t="s">
        <v>777</v>
      </c>
      <c r="N462" s="14"/>
      <c r="O462" s="14">
        <v>29</v>
      </c>
      <c r="P462" s="14">
        <v>4</v>
      </c>
      <c r="Q462" s="14">
        <f t="shared" si="20"/>
        <v>3480</v>
      </c>
      <c r="R462" s="24" t="s">
        <v>147</v>
      </c>
      <c r="S462" s="14">
        <f t="shared" si="22"/>
        <v>120</v>
      </c>
      <c r="T462" s="14"/>
      <c r="U462" s="14"/>
      <c r="V462" s="14"/>
      <c r="W462" s="14"/>
      <c r="X462" s="14"/>
      <c r="Y462" s="14"/>
      <c r="Z462" s="14"/>
      <c r="AA462" s="14"/>
    </row>
    <row r="463" hidden="1" customHeight="1" spans="1:27">
      <c r="A463" s="13">
        <f>MATCH(B463,'2021年11月-2022年3月旅行社组织国内游客在厦住宿补助'!C$5:C$39,0)</f>
        <v>1</v>
      </c>
      <c r="B463" s="14" t="s">
        <v>55</v>
      </c>
      <c r="C463" s="15">
        <f>COUNTIF(B$6:B463,B463)</f>
        <v>135</v>
      </c>
      <c r="D463" s="15" t="str">
        <f t="shared" si="21"/>
        <v>GD84WB7FZ186</v>
      </c>
      <c r="E463" s="31" t="s">
        <v>778</v>
      </c>
      <c r="F463" s="16">
        <v>20</v>
      </c>
      <c r="G463" s="38" t="s">
        <v>275</v>
      </c>
      <c r="H463" s="32">
        <v>20</v>
      </c>
      <c r="I463" s="32">
        <v>4</v>
      </c>
      <c r="J463" s="32">
        <f t="shared" si="23"/>
        <v>0.24</v>
      </c>
      <c r="K463" s="17">
        <v>20211202</v>
      </c>
      <c r="L463" s="17">
        <v>20211206</v>
      </c>
      <c r="M463" s="14"/>
      <c r="N463" s="14"/>
      <c r="O463" s="14">
        <v>20</v>
      </c>
      <c r="P463" s="14">
        <v>4</v>
      </c>
      <c r="Q463" s="14">
        <f t="shared" si="20"/>
        <v>2400</v>
      </c>
      <c r="R463" s="24" t="s">
        <v>147</v>
      </c>
      <c r="S463" s="14">
        <f t="shared" si="22"/>
        <v>0</v>
      </c>
      <c r="T463" s="14"/>
      <c r="U463" s="14"/>
      <c r="V463" s="14"/>
      <c r="W463" s="14"/>
      <c r="X463" s="14"/>
      <c r="Y463" s="14"/>
      <c r="Z463" s="14"/>
      <c r="AA463" s="14"/>
    </row>
    <row r="464" hidden="1" customHeight="1" spans="1:27">
      <c r="A464" s="13">
        <f>MATCH(B464,'2021年11月-2022年3月旅行社组织国内游客在厦住宿补助'!C$5:C$39,0)</f>
        <v>1</v>
      </c>
      <c r="B464" s="14" t="s">
        <v>55</v>
      </c>
      <c r="C464" s="15">
        <f>COUNTIF(B$6:B464,B464)</f>
        <v>136</v>
      </c>
      <c r="D464" s="15" t="str">
        <f t="shared" si="21"/>
        <v>GD95AWR0LC80</v>
      </c>
      <c r="E464" s="31" t="s">
        <v>779</v>
      </c>
      <c r="F464" s="16">
        <v>7</v>
      </c>
      <c r="G464" s="38" t="s">
        <v>713</v>
      </c>
      <c r="H464" s="32">
        <v>7</v>
      </c>
      <c r="I464" s="32">
        <v>5</v>
      </c>
      <c r="J464" s="32">
        <f t="shared" si="23"/>
        <v>0.084</v>
      </c>
      <c r="K464" s="17">
        <v>20211205</v>
      </c>
      <c r="L464" s="17">
        <v>20211210</v>
      </c>
      <c r="M464" s="14"/>
      <c r="N464" s="14"/>
      <c r="O464" s="14">
        <v>7</v>
      </c>
      <c r="P464" s="14">
        <v>5</v>
      </c>
      <c r="Q464" s="14">
        <f t="shared" si="20"/>
        <v>840</v>
      </c>
      <c r="R464" s="24" t="s">
        <v>147</v>
      </c>
      <c r="S464" s="14">
        <f t="shared" si="22"/>
        <v>0</v>
      </c>
      <c r="T464" s="14"/>
      <c r="U464" s="14"/>
      <c r="V464" s="14"/>
      <c r="W464" s="14"/>
      <c r="X464" s="14"/>
      <c r="Y464" s="14"/>
      <c r="Z464" s="14"/>
      <c r="AA464" s="14"/>
    </row>
    <row r="465" hidden="1" customHeight="1" spans="1:27">
      <c r="A465" s="13">
        <f>MATCH(B465,'2021年11月-2022年3月旅行社组织国内游客在厦住宿补助'!C$5:C$39,0)</f>
        <v>1</v>
      </c>
      <c r="B465" s="14" t="s">
        <v>55</v>
      </c>
      <c r="C465" s="15">
        <f>COUNTIF(B$6:B465,B465)</f>
        <v>137</v>
      </c>
      <c r="D465" s="15" t="str">
        <f t="shared" si="21"/>
        <v>GD66SA6YKR61</v>
      </c>
      <c r="E465" s="31" t="s">
        <v>780</v>
      </c>
      <c r="F465" s="16">
        <v>21</v>
      </c>
      <c r="G465" s="38" t="s">
        <v>623</v>
      </c>
      <c r="H465" s="32">
        <v>21</v>
      </c>
      <c r="I465" s="32">
        <v>4</v>
      </c>
      <c r="J465" s="32">
        <f t="shared" si="23"/>
        <v>0.252</v>
      </c>
      <c r="K465" s="17">
        <v>20211205</v>
      </c>
      <c r="L465" s="17">
        <v>20211209</v>
      </c>
      <c r="M465" s="14"/>
      <c r="N465" s="14"/>
      <c r="O465" s="14">
        <v>21</v>
      </c>
      <c r="P465" s="14">
        <v>4</v>
      </c>
      <c r="Q465" s="14">
        <f t="shared" si="20"/>
        <v>2520</v>
      </c>
      <c r="R465" s="24" t="s">
        <v>147</v>
      </c>
      <c r="S465" s="14">
        <f t="shared" si="22"/>
        <v>0</v>
      </c>
      <c r="T465" s="14"/>
      <c r="U465" s="14"/>
      <c r="V465" s="14"/>
      <c r="W465" s="14"/>
      <c r="X465" s="14"/>
      <c r="Y465" s="14"/>
      <c r="Z465" s="14"/>
      <c r="AA465" s="14"/>
    </row>
    <row r="466" hidden="1" customHeight="1" spans="1:27">
      <c r="A466" s="13">
        <f>MATCH(B466,'2021年11月-2022年3月旅行社组织国内游客在厦住宿补助'!C$5:C$39,0)</f>
        <v>1</v>
      </c>
      <c r="B466" s="14" t="s">
        <v>55</v>
      </c>
      <c r="C466" s="15">
        <f>COUNTIF(B$6:B466,B466)</f>
        <v>138</v>
      </c>
      <c r="D466" s="15" t="str">
        <f t="shared" si="21"/>
        <v>GD33KS9VOM97</v>
      </c>
      <c r="E466" s="31" t="s">
        <v>781</v>
      </c>
      <c r="F466" s="16">
        <v>25</v>
      </c>
      <c r="G466" s="38" t="s">
        <v>275</v>
      </c>
      <c r="H466" s="32">
        <v>25</v>
      </c>
      <c r="I466" s="32">
        <v>5</v>
      </c>
      <c r="J466" s="32">
        <f t="shared" si="23"/>
        <v>0.3</v>
      </c>
      <c r="K466" s="17">
        <v>20211205</v>
      </c>
      <c r="L466" s="17">
        <v>20211210</v>
      </c>
      <c r="M466" s="14"/>
      <c r="N466" s="14"/>
      <c r="O466" s="14">
        <v>25</v>
      </c>
      <c r="P466" s="14">
        <v>5</v>
      </c>
      <c r="Q466" s="14">
        <f t="shared" si="20"/>
        <v>3000</v>
      </c>
      <c r="R466" s="24" t="s">
        <v>147</v>
      </c>
      <c r="S466" s="14">
        <f t="shared" si="22"/>
        <v>0</v>
      </c>
      <c r="T466" s="14"/>
      <c r="U466" s="14"/>
      <c r="V466" s="14"/>
      <c r="W466" s="14"/>
      <c r="X466" s="14"/>
      <c r="Y466" s="14"/>
      <c r="Z466" s="14"/>
      <c r="AA466" s="14"/>
    </row>
    <row r="467" hidden="1" customHeight="1" spans="1:27">
      <c r="A467" s="13">
        <f>MATCH(B467,'2021年11月-2022年3月旅行社组织国内游客在厦住宿补助'!C$5:C$39,0)</f>
        <v>1</v>
      </c>
      <c r="B467" s="14" t="s">
        <v>55</v>
      </c>
      <c r="C467" s="15">
        <f>COUNTIF(B$6:B467,B467)</f>
        <v>139</v>
      </c>
      <c r="D467" s="15" t="str">
        <f t="shared" si="21"/>
        <v>GD675HPYWE86</v>
      </c>
      <c r="E467" s="31" t="s">
        <v>782</v>
      </c>
      <c r="F467" s="16">
        <v>30</v>
      </c>
      <c r="G467" s="38" t="s">
        <v>275</v>
      </c>
      <c r="H467" s="32">
        <v>30</v>
      </c>
      <c r="I467" s="32">
        <v>5</v>
      </c>
      <c r="J467" s="32">
        <f t="shared" si="23"/>
        <v>0.36</v>
      </c>
      <c r="K467" s="17">
        <v>20211205</v>
      </c>
      <c r="L467" s="17">
        <v>20211210</v>
      </c>
      <c r="M467" s="14" t="s">
        <v>783</v>
      </c>
      <c r="N467" s="14"/>
      <c r="O467" s="14">
        <v>30</v>
      </c>
      <c r="P467" s="14">
        <v>5</v>
      </c>
      <c r="Q467" s="14">
        <f>29*120+70</f>
        <v>3550</v>
      </c>
      <c r="R467" s="24" t="s">
        <v>147</v>
      </c>
      <c r="S467" s="14">
        <f t="shared" si="22"/>
        <v>50</v>
      </c>
      <c r="T467" s="14"/>
      <c r="U467" s="14"/>
      <c r="V467" s="14"/>
      <c r="W467" s="14"/>
      <c r="X467" s="14"/>
      <c r="Y467" s="14"/>
      <c r="Z467" s="14"/>
      <c r="AA467" s="14"/>
    </row>
    <row r="468" hidden="1" customHeight="1" spans="1:27">
      <c r="A468" s="13">
        <f>MATCH(B468,'2021年11月-2022年3月旅行社组织国内游客在厦住宿补助'!C$5:C$39,0)</f>
        <v>1</v>
      </c>
      <c r="B468" s="14" t="s">
        <v>55</v>
      </c>
      <c r="C468" s="15">
        <f>COUNTIF(B$6:B468,B468)</f>
        <v>140</v>
      </c>
      <c r="D468" s="15" t="str">
        <f t="shared" si="21"/>
        <v>GD440MZT7926</v>
      </c>
      <c r="E468" s="31" t="s">
        <v>784</v>
      </c>
      <c r="F468" s="16">
        <v>6</v>
      </c>
      <c r="G468" s="38" t="s">
        <v>275</v>
      </c>
      <c r="H468" s="32">
        <v>6</v>
      </c>
      <c r="I468" s="32">
        <v>5</v>
      </c>
      <c r="J468" s="32">
        <f t="shared" si="23"/>
        <v>0.072</v>
      </c>
      <c r="K468" s="17">
        <v>20211206</v>
      </c>
      <c r="L468" s="17">
        <v>20211210</v>
      </c>
      <c r="M468" s="14" t="s">
        <v>785</v>
      </c>
      <c r="N468" s="14"/>
      <c r="O468" s="14">
        <v>6</v>
      </c>
      <c r="P468" s="14">
        <v>5</v>
      </c>
      <c r="Q468" s="14">
        <f>5*120+70</f>
        <v>670</v>
      </c>
      <c r="R468" s="24" t="s">
        <v>147</v>
      </c>
      <c r="S468" s="14">
        <f t="shared" si="22"/>
        <v>50</v>
      </c>
      <c r="T468" s="14"/>
      <c r="U468" s="14"/>
      <c r="V468" s="14"/>
      <c r="W468" s="14"/>
      <c r="X468" s="14"/>
      <c r="Y468" s="14"/>
      <c r="Z468" s="14"/>
      <c r="AA468" s="14"/>
    </row>
    <row r="469" hidden="1" customHeight="1" spans="1:27">
      <c r="A469" s="13">
        <f>MATCH(B469,'2021年11月-2022年3月旅行社组织国内游客在厦住宿补助'!C$5:C$39,0)</f>
        <v>1</v>
      </c>
      <c r="B469" s="14" t="s">
        <v>55</v>
      </c>
      <c r="C469" s="15">
        <f>COUNTIF(B$6:B469,B469)</f>
        <v>141</v>
      </c>
      <c r="D469" s="15" t="str">
        <f t="shared" si="21"/>
        <v>GD99D2GBEB52</v>
      </c>
      <c r="E469" s="31" t="s">
        <v>786</v>
      </c>
      <c r="F469" s="16">
        <v>17</v>
      </c>
      <c r="G469" s="38" t="s">
        <v>787</v>
      </c>
      <c r="H469" s="32">
        <v>17</v>
      </c>
      <c r="I469" s="32">
        <v>4</v>
      </c>
      <c r="J469" s="32">
        <f t="shared" si="23"/>
        <v>0.204</v>
      </c>
      <c r="K469" s="17">
        <v>20211206</v>
      </c>
      <c r="L469" s="17">
        <v>20211210</v>
      </c>
      <c r="M469" s="14"/>
      <c r="N469" s="14"/>
      <c r="O469" s="14">
        <v>17</v>
      </c>
      <c r="P469" s="14">
        <v>4</v>
      </c>
      <c r="Q469" s="14">
        <f t="shared" si="20"/>
        <v>2040</v>
      </c>
      <c r="R469" s="24" t="s">
        <v>147</v>
      </c>
      <c r="S469" s="14">
        <f t="shared" si="22"/>
        <v>0</v>
      </c>
      <c r="T469" s="14"/>
      <c r="U469" s="14"/>
      <c r="V469" s="14"/>
      <c r="W469" s="14"/>
      <c r="X469" s="14"/>
      <c r="Y469" s="14"/>
      <c r="Z469" s="14"/>
      <c r="AA469" s="14"/>
    </row>
    <row r="470" hidden="1" customHeight="1" spans="1:27">
      <c r="A470" s="13">
        <f>MATCH(B470,'2021年11月-2022年3月旅行社组织国内游客在厦住宿补助'!C$5:C$39,0)</f>
        <v>1</v>
      </c>
      <c r="B470" s="14" t="s">
        <v>55</v>
      </c>
      <c r="C470" s="15">
        <f>COUNTIF(B$6:B470,B470)</f>
        <v>142</v>
      </c>
      <c r="D470" s="15" t="str">
        <f t="shared" si="21"/>
        <v>GD90335OGV58</v>
      </c>
      <c r="E470" s="31" t="s">
        <v>788</v>
      </c>
      <c r="F470" s="16">
        <v>17</v>
      </c>
      <c r="G470" s="38" t="s">
        <v>390</v>
      </c>
      <c r="H470" s="32">
        <v>17</v>
      </c>
      <c r="I470" s="32">
        <v>5</v>
      </c>
      <c r="J470" s="32">
        <f t="shared" si="23"/>
        <v>0.204</v>
      </c>
      <c r="K470" s="17">
        <v>20211206</v>
      </c>
      <c r="L470" s="17">
        <v>20211211</v>
      </c>
      <c r="M470" s="14"/>
      <c r="N470" s="14"/>
      <c r="O470" s="14">
        <v>17</v>
      </c>
      <c r="P470" s="14">
        <v>5</v>
      </c>
      <c r="Q470" s="14">
        <f t="shared" si="20"/>
        <v>2040</v>
      </c>
      <c r="R470" s="24" t="s">
        <v>147</v>
      </c>
      <c r="S470" s="14">
        <f t="shared" si="22"/>
        <v>0</v>
      </c>
      <c r="T470" s="14"/>
      <c r="U470" s="14"/>
      <c r="V470" s="14"/>
      <c r="W470" s="14"/>
      <c r="X470" s="14"/>
      <c r="Y470" s="14"/>
      <c r="Z470" s="14"/>
      <c r="AA470" s="14"/>
    </row>
    <row r="471" hidden="1" customHeight="1" spans="1:27">
      <c r="A471" s="13">
        <f>MATCH(B471,'2021年11月-2022年3月旅行社组织国内游客在厦住宿补助'!C$5:C$39,0)</f>
        <v>1</v>
      </c>
      <c r="B471" s="14" t="s">
        <v>55</v>
      </c>
      <c r="C471" s="15">
        <f>COUNTIF(B$6:B471,B471)</f>
        <v>143</v>
      </c>
      <c r="D471" s="15" t="str">
        <f t="shared" si="21"/>
        <v>GD40OVOJJZ16</v>
      </c>
      <c r="E471" s="31" t="s">
        <v>789</v>
      </c>
      <c r="F471" s="16">
        <v>28</v>
      </c>
      <c r="G471" s="38" t="s">
        <v>623</v>
      </c>
      <c r="H471" s="32">
        <v>28</v>
      </c>
      <c r="I471" s="32">
        <v>5</v>
      </c>
      <c r="J471" s="32">
        <f t="shared" si="23"/>
        <v>0.336</v>
      </c>
      <c r="K471" s="17">
        <v>20211206</v>
      </c>
      <c r="L471" s="17">
        <v>20211210</v>
      </c>
      <c r="M471" s="14"/>
      <c r="N471" s="14"/>
      <c r="O471" s="14">
        <v>28</v>
      </c>
      <c r="P471" s="14">
        <v>5</v>
      </c>
      <c r="Q471" s="14">
        <f t="shared" si="20"/>
        <v>3360</v>
      </c>
      <c r="R471" s="24" t="s">
        <v>147</v>
      </c>
      <c r="S471" s="14">
        <f t="shared" si="22"/>
        <v>0</v>
      </c>
      <c r="T471" s="14"/>
      <c r="U471" s="14"/>
      <c r="V471" s="14"/>
      <c r="W471" s="14"/>
      <c r="X471" s="14"/>
      <c r="Y471" s="14"/>
      <c r="Z471" s="14"/>
      <c r="AA471" s="14"/>
    </row>
    <row r="472" hidden="1" customHeight="1" spans="1:27">
      <c r="A472" s="13">
        <f>MATCH(B472,'2021年11月-2022年3月旅行社组织国内游客在厦住宿补助'!C$5:C$39,0)</f>
        <v>1</v>
      </c>
      <c r="B472" s="14" t="s">
        <v>55</v>
      </c>
      <c r="C472" s="15">
        <f>COUNTIF(B$6:B472,B472)</f>
        <v>144</v>
      </c>
      <c r="D472" s="15" t="str">
        <f t="shared" si="21"/>
        <v>GD66GGINZY82</v>
      </c>
      <c r="E472" s="31" t="s">
        <v>790</v>
      </c>
      <c r="F472" s="16">
        <v>7</v>
      </c>
      <c r="G472" s="38" t="s">
        <v>390</v>
      </c>
      <c r="H472" s="32">
        <v>7</v>
      </c>
      <c r="I472" s="32">
        <v>4</v>
      </c>
      <c r="J472" s="32">
        <f t="shared" si="23"/>
        <v>0.084</v>
      </c>
      <c r="K472" s="17">
        <v>20211206</v>
      </c>
      <c r="L472" s="17">
        <v>20211210</v>
      </c>
      <c r="M472" s="14"/>
      <c r="N472" s="14"/>
      <c r="O472" s="14">
        <v>7</v>
      </c>
      <c r="P472" s="14">
        <v>4</v>
      </c>
      <c r="Q472" s="14">
        <f t="shared" si="20"/>
        <v>840</v>
      </c>
      <c r="R472" s="24" t="s">
        <v>147</v>
      </c>
      <c r="S472" s="14">
        <f t="shared" si="22"/>
        <v>0</v>
      </c>
      <c r="T472" s="14"/>
      <c r="U472" s="14"/>
      <c r="V472" s="14"/>
      <c r="W472" s="14"/>
      <c r="X472" s="14"/>
      <c r="Y472" s="14"/>
      <c r="Z472" s="14"/>
      <c r="AA472" s="14"/>
    </row>
    <row r="473" hidden="1" customHeight="1" spans="1:27">
      <c r="A473" s="13">
        <f>MATCH(B473,'2021年11月-2022年3月旅行社组织国内游客在厦住宿补助'!C$5:C$39,0)</f>
        <v>1</v>
      </c>
      <c r="B473" s="14" t="s">
        <v>55</v>
      </c>
      <c r="C473" s="15">
        <f>COUNTIF(B$6:B473,B473)</f>
        <v>145</v>
      </c>
      <c r="D473" s="15" t="str">
        <f t="shared" si="21"/>
        <v>GD84SL56YC25</v>
      </c>
      <c r="E473" s="31" t="s">
        <v>791</v>
      </c>
      <c r="F473" s="16">
        <v>16</v>
      </c>
      <c r="G473" s="38" t="s">
        <v>275</v>
      </c>
      <c r="H473" s="32">
        <v>16</v>
      </c>
      <c r="I473" s="32">
        <v>4</v>
      </c>
      <c r="J473" s="32">
        <f t="shared" si="23"/>
        <v>0.192</v>
      </c>
      <c r="K473" s="17">
        <v>20211206</v>
      </c>
      <c r="L473" s="17">
        <v>20211210</v>
      </c>
      <c r="M473" s="14"/>
      <c r="N473" s="14"/>
      <c r="O473" s="14">
        <v>16</v>
      </c>
      <c r="P473" s="14">
        <v>4</v>
      </c>
      <c r="Q473" s="14">
        <f t="shared" si="20"/>
        <v>1920</v>
      </c>
      <c r="R473" s="24" t="s">
        <v>147</v>
      </c>
      <c r="S473" s="14">
        <f t="shared" si="22"/>
        <v>0</v>
      </c>
      <c r="T473" s="14"/>
      <c r="U473" s="14"/>
      <c r="V473" s="14"/>
      <c r="W473" s="14"/>
      <c r="X473" s="14"/>
      <c r="Y473" s="14"/>
      <c r="Z473" s="14"/>
      <c r="AA473" s="14"/>
    </row>
    <row r="474" hidden="1" customHeight="1" spans="1:27">
      <c r="A474" s="13">
        <f>MATCH(B474,'2021年11月-2022年3月旅行社组织国内游客在厦住宿补助'!C$5:C$39,0)</f>
        <v>1</v>
      </c>
      <c r="B474" s="14" t="s">
        <v>55</v>
      </c>
      <c r="C474" s="15">
        <f>COUNTIF(B$6:B474,B474)</f>
        <v>146</v>
      </c>
      <c r="D474" s="15" t="str">
        <f t="shared" si="21"/>
        <v>GD56G1L7IA73</v>
      </c>
      <c r="E474" s="31" t="s">
        <v>792</v>
      </c>
      <c r="F474" s="16">
        <v>13</v>
      </c>
      <c r="G474" s="38" t="s">
        <v>275</v>
      </c>
      <c r="H474" s="32">
        <v>13</v>
      </c>
      <c r="I474" s="32">
        <v>5</v>
      </c>
      <c r="J474" s="32">
        <f t="shared" si="23"/>
        <v>0.156</v>
      </c>
      <c r="K474" s="17">
        <v>20211206</v>
      </c>
      <c r="L474" s="17">
        <v>20211211</v>
      </c>
      <c r="M474" s="14"/>
      <c r="N474" s="14"/>
      <c r="O474" s="14">
        <v>13</v>
      </c>
      <c r="P474" s="14">
        <v>5</v>
      </c>
      <c r="Q474" s="14">
        <f t="shared" si="20"/>
        <v>1560</v>
      </c>
      <c r="R474" s="24" t="s">
        <v>147</v>
      </c>
      <c r="S474" s="14">
        <f t="shared" si="22"/>
        <v>0</v>
      </c>
      <c r="T474" s="14"/>
      <c r="U474" s="14"/>
      <c r="V474" s="14"/>
      <c r="W474" s="14"/>
      <c r="X474" s="14"/>
      <c r="Y474" s="14"/>
      <c r="Z474" s="14"/>
      <c r="AA474" s="14"/>
    </row>
    <row r="475" hidden="1" customHeight="1" spans="1:27">
      <c r="A475" s="13">
        <f>MATCH(B475,'2021年11月-2022年3月旅行社组织国内游客在厦住宿补助'!C$5:C$39,0)</f>
        <v>1</v>
      </c>
      <c r="B475" s="14" t="s">
        <v>55</v>
      </c>
      <c r="C475" s="15">
        <f>COUNTIF(B$6:B475,B475)</f>
        <v>147</v>
      </c>
      <c r="D475" s="15" t="str">
        <f t="shared" si="21"/>
        <v>GD66P8C1E698</v>
      </c>
      <c r="E475" s="31" t="s">
        <v>793</v>
      </c>
      <c r="F475" s="16">
        <v>19</v>
      </c>
      <c r="G475" s="38" t="s">
        <v>275</v>
      </c>
      <c r="H475" s="32">
        <v>19</v>
      </c>
      <c r="I475" s="32">
        <v>4</v>
      </c>
      <c r="J475" s="32">
        <f t="shared" si="23"/>
        <v>0.228</v>
      </c>
      <c r="K475" s="17">
        <v>20211206</v>
      </c>
      <c r="L475" s="17">
        <v>20211210</v>
      </c>
      <c r="M475" s="14"/>
      <c r="N475" s="14"/>
      <c r="O475" s="14">
        <v>19</v>
      </c>
      <c r="P475" s="14">
        <v>4</v>
      </c>
      <c r="Q475" s="14">
        <f t="shared" si="20"/>
        <v>2280</v>
      </c>
      <c r="R475" s="24" t="s">
        <v>147</v>
      </c>
      <c r="S475" s="14">
        <f t="shared" si="22"/>
        <v>0</v>
      </c>
      <c r="T475" s="14"/>
      <c r="U475" s="14"/>
      <c r="V475" s="14"/>
      <c r="W475" s="14"/>
      <c r="X475" s="14"/>
      <c r="Y475" s="14"/>
      <c r="Z475" s="14"/>
      <c r="AA475" s="14"/>
    </row>
    <row r="476" hidden="1" customHeight="1" spans="1:27">
      <c r="A476" s="13">
        <f>MATCH(B476,'2021年11月-2022年3月旅行社组织国内游客在厦住宿补助'!C$5:C$39,0)</f>
        <v>1</v>
      </c>
      <c r="B476" s="14" t="s">
        <v>55</v>
      </c>
      <c r="C476" s="15">
        <f>COUNTIF(B$6:B476,B476)</f>
        <v>148</v>
      </c>
      <c r="D476" s="15" t="str">
        <f t="shared" si="21"/>
        <v>GD19AVZV7C47</v>
      </c>
      <c r="E476" s="31" t="s">
        <v>794</v>
      </c>
      <c r="F476" s="16">
        <v>9</v>
      </c>
      <c r="G476" s="38" t="s">
        <v>275</v>
      </c>
      <c r="H476" s="32">
        <v>9</v>
      </c>
      <c r="I476" s="32">
        <v>5</v>
      </c>
      <c r="J476" s="32">
        <f t="shared" si="23"/>
        <v>0.108</v>
      </c>
      <c r="K476" s="17">
        <v>20211206</v>
      </c>
      <c r="L476" s="17">
        <v>20211211</v>
      </c>
      <c r="M476" s="14"/>
      <c r="N476" s="14"/>
      <c r="O476" s="14">
        <v>9</v>
      </c>
      <c r="P476" s="14">
        <v>5</v>
      </c>
      <c r="Q476" s="14">
        <f t="shared" si="20"/>
        <v>1080</v>
      </c>
      <c r="R476" s="24" t="s">
        <v>147</v>
      </c>
      <c r="S476" s="14">
        <f t="shared" si="22"/>
        <v>0</v>
      </c>
      <c r="T476" s="14"/>
      <c r="U476" s="14"/>
      <c r="V476" s="14"/>
      <c r="W476" s="14"/>
      <c r="X476" s="14"/>
      <c r="Y476" s="14"/>
      <c r="Z476" s="14"/>
      <c r="AA476" s="14"/>
    </row>
    <row r="477" hidden="1" customHeight="1" spans="1:27">
      <c r="A477" s="13">
        <f>MATCH(B477,'2021年11月-2022年3月旅行社组织国内游客在厦住宿补助'!C$5:C$39,0)</f>
        <v>1</v>
      </c>
      <c r="B477" s="14" t="s">
        <v>55</v>
      </c>
      <c r="C477" s="15">
        <f>COUNTIF(B$6:B477,B477)</f>
        <v>149</v>
      </c>
      <c r="D477" s="15" t="str">
        <f t="shared" si="21"/>
        <v>GD254EXT8O04</v>
      </c>
      <c r="E477" s="31" t="s">
        <v>795</v>
      </c>
      <c r="F477" s="16">
        <v>8</v>
      </c>
      <c r="G477" s="38" t="s">
        <v>654</v>
      </c>
      <c r="H477" s="32">
        <v>8</v>
      </c>
      <c r="I477" s="32">
        <v>4</v>
      </c>
      <c r="J477" s="32">
        <f t="shared" si="23"/>
        <v>0.096</v>
      </c>
      <c r="K477" s="17">
        <v>20211206</v>
      </c>
      <c r="L477" s="17">
        <v>20211210</v>
      </c>
      <c r="M477" s="14" t="s">
        <v>796</v>
      </c>
      <c r="N477" s="14"/>
      <c r="O477" s="14">
        <v>8</v>
      </c>
      <c r="P477" s="14">
        <v>4</v>
      </c>
      <c r="Q477" s="14">
        <f>7*120+70</f>
        <v>910</v>
      </c>
      <c r="R477" s="24" t="s">
        <v>147</v>
      </c>
      <c r="S477" s="14">
        <f t="shared" si="22"/>
        <v>50</v>
      </c>
      <c r="T477" s="14"/>
      <c r="U477" s="14"/>
      <c r="V477" s="14"/>
      <c r="W477" s="14"/>
      <c r="X477" s="14"/>
      <c r="Y477" s="14"/>
      <c r="Z477" s="14"/>
      <c r="AA477" s="14"/>
    </row>
    <row r="478" hidden="1" customHeight="1" spans="1:27">
      <c r="A478" s="13">
        <f>MATCH(B478,'2021年11月-2022年3月旅行社组织国内游客在厦住宿补助'!C$5:C$39,0)</f>
        <v>1</v>
      </c>
      <c r="B478" s="14" t="s">
        <v>55</v>
      </c>
      <c r="C478" s="15">
        <f>COUNTIF(B$6:B478,B478)</f>
        <v>150</v>
      </c>
      <c r="D478" s="15" t="str">
        <f t="shared" si="21"/>
        <v>GD26IOWLYW90</v>
      </c>
      <c r="E478" s="31" t="s">
        <v>797</v>
      </c>
      <c r="F478" s="16">
        <v>26</v>
      </c>
      <c r="G478" s="38" t="s">
        <v>713</v>
      </c>
      <c r="H478" s="32">
        <v>26</v>
      </c>
      <c r="I478" s="32">
        <v>4</v>
      </c>
      <c r="J478" s="32">
        <f t="shared" si="23"/>
        <v>0.312</v>
      </c>
      <c r="K478" s="17">
        <v>20211206</v>
      </c>
      <c r="L478" s="17">
        <v>20211210</v>
      </c>
      <c r="M478" s="14"/>
      <c r="N478" s="14"/>
      <c r="O478" s="14">
        <v>26</v>
      </c>
      <c r="P478" s="14">
        <v>4</v>
      </c>
      <c r="Q478" s="14">
        <f t="shared" si="20"/>
        <v>3120</v>
      </c>
      <c r="R478" s="24" t="s">
        <v>147</v>
      </c>
      <c r="S478" s="14">
        <f t="shared" si="22"/>
        <v>0</v>
      </c>
      <c r="T478" s="14"/>
      <c r="U478" s="14"/>
      <c r="V478" s="14"/>
      <c r="W478" s="14"/>
      <c r="X478" s="14"/>
      <c r="Y478" s="14"/>
      <c r="Z478" s="14"/>
      <c r="AA478" s="14"/>
    </row>
    <row r="479" hidden="1" customHeight="1" spans="1:27">
      <c r="A479" s="13">
        <f>MATCH(B479,'2021年11月-2022年3月旅行社组织国内游客在厦住宿补助'!C$5:C$39,0)</f>
        <v>1</v>
      </c>
      <c r="B479" s="14" t="s">
        <v>55</v>
      </c>
      <c r="C479" s="15">
        <f>COUNTIF(B$6:B479,B479)</f>
        <v>151</v>
      </c>
      <c r="D479" s="15" t="str">
        <f t="shared" si="21"/>
        <v>GD50X1XHAU38</v>
      </c>
      <c r="E479" s="31" t="s">
        <v>798</v>
      </c>
      <c r="F479" s="16">
        <v>22</v>
      </c>
      <c r="G479" s="38" t="s">
        <v>623</v>
      </c>
      <c r="H479" s="32">
        <v>22</v>
      </c>
      <c r="I479" s="32">
        <v>4</v>
      </c>
      <c r="J479" s="32">
        <f t="shared" si="23"/>
        <v>0.264</v>
      </c>
      <c r="K479" s="17">
        <v>20211206</v>
      </c>
      <c r="L479" s="17">
        <v>20211210</v>
      </c>
      <c r="M479" s="14"/>
      <c r="N479" s="14"/>
      <c r="O479" s="14">
        <v>22</v>
      </c>
      <c r="P479" s="14">
        <v>4</v>
      </c>
      <c r="Q479" s="14">
        <f t="shared" si="20"/>
        <v>2640</v>
      </c>
      <c r="R479" s="24" t="s">
        <v>147</v>
      </c>
      <c r="S479" s="14">
        <f t="shared" si="22"/>
        <v>0</v>
      </c>
      <c r="T479" s="14"/>
      <c r="U479" s="14"/>
      <c r="V479" s="14"/>
      <c r="W479" s="14"/>
      <c r="X479" s="14"/>
      <c r="Y479" s="14"/>
      <c r="Z479" s="14"/>
      <c r="AA479" s="14"/>
    </row>
    <row r="480" hidden="1" customHeight="1" spans="1:27">
      <c r="A480" s="13">
        <f>MATCH(B480,'2021年11月-2022年3月旅行社组织国内游客在厦住宿补助'!C$5:C$39,0)</f>
        <v>1</v>
      </c>
      <c r="B480" s="14" t="s">
        <v>55</v>
      </c>
      <c r="C480" s="15">
        <f>COUNTIF(B$6:B480,B480)</f>
        <v>152</v>
      </c>
      <c r="D480" s="15" t="str">
        <f t="shared" si="21"/>
        <v>GD32FWL6SK71</v>
      </c>
      <c r="E480" s="31" t="s">
        <v>799</v>
      </c>
      <c r="F480" s="16">
        <v>28</v>
      </c>
      <c r="G480" s="38" t="s">
        <v>275</v>
      </c>
      <c r="H480" s="32">
        <v>28</v>
      </c>
      <c r="I480" s="32">
        <v>4</v>
      </c>
      <c r="J480" s="32">
        <f t="shared" si="23"/>
        <v>0.336</v>
      </c>
      <c r="K480" s="17">
        <v>20211206</v>
      </c>
      <c r="L480" s="17">
        <v>20211210</v>
      </c>
      <c r="M480" s="14"/>
      <c r="N480" s="14"/>
      <c r="O480" s="14">
        <v>28</v>
      </c>
      <c r="P480" s="14">
        <v>4</v>
      </c>
      <c r="Q480" s="14">
        <f t="shared" si="20"/>
        <v>3360</v>
      </c>
      <c r="R480" s="24" t="s">
        <v>147</v>
      </c>
      <c r="S480" s="14">
        <f t="shared" si="22"/>
        <v>0</v>
      </c>
      <c r="T480" s="14"/>
      <c r="U480" s="14"/>
      <c r="V480" s="14"/>
      <c r="W480" s="14"/>
      <c r="X480" s="14"/>
      <c r="Y480" s="14"/>
      <c r="Z480" s="14"/>
      <c r="AA480" s="14"/>
    </row>
    <row r="481" hidden="1" customHeight="1" spans="1:27">
      <c r="A481" s="13">
        <f>MATCH(B481,'2021年11月-2022年3月旅行社组织国内游客在厦住宿补助'!C$5:C$39,0)</f>
        <v>1</v>
      </c>
      <c r="B481" s="14" t="s">
        <v>55</v>
      </c>
      <c r="C481" s="15">
        <f>COUNTIF(B$6:B481,B481)</f>
        <v>153</v>
      </c>
      <c r="D481" s="15" t="str">
        <f t="shared" si="21"/>
        <v>GD5164WZ8L52</v>
      </c>
      <c r="E481" s="31" t="s">
        <v>800</v>
      </c>
      <c r="F481" s="16">
        <v>5</v>
      </c>
      <c r="G481" s="38" t="s">
        <v>390</v>
      </c>
      <c r="H481" s="32">
        <v>5</v>
      </c>
      <c r="I481" s="32">
        <v>5</v>
      </c>
      <c r="J481" s="32">
        <f t="shared" si="23"/>
        <v>0.06</v>
      </c>
      <c r="K481" s="17">
        <v>20211207</v>
      </c>
      <c r="L481" s="17">
        <v>20211212</v>
      </c>
      <c r="M481" s="14"/>
      <c r="N481" s="14"/>
      <c r="O481" s="14">
        <v>5</v>
      </c>
      <c r="P481" s="14">
        <v>5</v>
      </c>
      <c r="Q481" s="14">
        <f t="shared" si="20"/>
        <v>600</v>
      </c>
      <c r="R481" s="24" t="s">
        <v>147</v>
      </c>
      <c r="S481" s="14">
        <f t="shared" si="22"/>
        <v>0</v>
      </c>
      <c r="T481" s="14"/>
      <c r="U481" s="14"/>
      <c r="V481" s="14"/>
      <c r="W481" s="14"/>
      <c r="X481" s="14"/>
      <c r="Y481" s="14"/>
      <c r="Z481" s="14"/>
      <c r="AA481" s="14"/>
    </row>
    <row r="482" hidden="1" customHeight="1" spans="1:27">
      <c r="A482" s="13">
        <f>MATCH(B482,'2021年11月-2022年3月旅行社组织国内游客在厦住宿补助'!C$5:C$39,0)</f>
        <v>1</v>
      </c>
      <c r="B482" s="14" t="s">
        <v>55</v>
      </c>
      <c r="C482" s="15">
        <f>COUNTIF(B$6:B482,B482)</f>
        <v>154</v>
      </c>
      <c r="D482" s="15" t="str">
        <f t="shared" si="21"/>
        <v>GD36V8NR2K40</v>
      </c>
      <c r="E482" s="31" t="s">
        <v>801</v>
      </c>
      <c r="F482" s="16">
        <v>31</v>
      </c>
      <c r="G482" s="38" t="s">
        <v>713</v>
      </c>
      <c r="H482" s="32">
        <v>31</v>
      </c>
      <c r="I482" s="32">
        <v>4</v>
      </c>
      <c r="J482" s="32">
        <f t="shared" si="23"/>
        <v>0.372</v>
      </c>
      <c r="K482" s="17">
        <v>20211207</v>
      </c>
      <c r="L482" s="17">
        <v>20211211</v>
      </c>
      <c r="M482" s="14"/>
      <c r="N482" s="14"/>
      <c r="O482" s="14">
        <v>31</v>
      </c>
      <c r="P482" s="14">
        <v>4</v>
      </c>
      <c r="Q482" s="14">
        <f t="shared" si="20"/>
        <v>3720</v>
      </c>
      <c r="R482" s="24" t="s">
        <v>147</v>
      </c>
      <c r="S482" s="14">
        <f t="shared" si="22"/>
        <v>0</v>
      </c>
      <c r="T482" s="14"/>
      <c r="U482" s="14"/>
      <c r="V482" s="14"/>
      <c r="W482" s="14"/>
      <c r="X482" s="14"/>
      <c r="Y482" s="14"/>
      <c r="Z482" s="14"/>
      <c r="AA482" s="14"/>
    </row>
    <row r="483" hidden="1" customHeight="1" spans="1:27">
      <c r="A483" s="13">
        <f>MATCH(B483,'2021年11月-2022年3月旅行社组织国内游客在厦住宿补助'!C$5:C$39,0)</f>
        <v>1</v>
      </c>
      <c r="B483" s="14" t="s">
        <v>55</v>
      </c>
      <c r="C483" s="15">
        <f>COUNTIF(B$6:B483,B483)</f>
        <v>155</v>
      </c>
      <c r="D483" s="15" t="str">
        <f t="shared" si="21"/>
        <v>GD264VRN0M33</v>
      </c>
      <c r="E483" s="31" t="s">
        <v>802</v>
      </c>
      <c r="F483" s="16">
        <v>31</v>
      </c>
      <c r="G483" s="38" t="s">
        <v>713</v>
      </c>
      <c r="H483" s="32">
        <v>31</v>
      </c>
      <c r="I483" s="32">
        <v>4</v>
      </c>
      <c r="J483" s="32">
        <f t="shared" si="23"/>
        <v>0.372</v>
      </c>
      <c r="K483" s="17">
        <v>20211207</v>
      </c>
      <c r="L483" s="17">
        <v>20211211</v>
      </c>
      <c r="M483" s="14"/>
      <c r="N483" s="14"/>
      <c r="O483" s="14">
        <v>31</v>
      </c>
      <c r="P483" s="14">
        <v>4</v>
      </c>
      <c r="Q483" s="14">
        <f t="shared" si="20"/>
        <v>3720</v>
      </c>
      <c r="R483" s="24" t="s">
        <v>147</v>
      </c>
      <c r="S483" s="14">
        <f t="shared" si="22"/>
        <v>0</v>
      </c>
      <c r="T483" s="14"/>
      <c r="U483" s="14"/>
      <c r="V483" s="14"/>
      <c r="W483" s="14"/>
      <c r="X483" s="14"/>
      <c r="Y483" s="14"/>
      <c r="Z483" s="14"/>
      <c r="AA483" s="14"/>
    </row>
    <row r="484" hidden="1" customHeight="1" spans="1:27">
      <c r="A484" s="13">
        <f>MATCH(B484,'2021年11月-2022年3月旅行社组织国内游客在厦住宿补助'!C$5:C$39,0)</f>
        <v>1</v>
      </c>
      <c r="B484" s="14" t="s">
        <v>55</v>
      </c>
      <c r="C484" s="15">
        <f>COUNTIF(B$6:B484,B484)</f>
        <v>156</v>
      </c>
      <c r="D484" s="15" t="str">
        <f t="shared" si="21"/>
        <v>GD82LHM2ZW41</v>
      </c>
      <c r="E484" s="31" t="s">
        <v>803</v>
      </c>
      <c r="F484" s="16">
        <v>11</v>
      </c>
      <c r="G484" s="38" t="s">
        <v>390</v>
      </c>
      <c r="H484" s="32">
        <v>11</v>
      </c>
      <c r="I484" s="32">
        <v>4</v>
      </c>
      <c r="J484" s="32">
        <f t="shared" si="23"/>
        <v>0.132</v>
      </c>
      <c r="K484" s="17">
        <v>20211208</v>
      </c>
      <c r="L484" s="17">
        <v>20211212</v>
      </c>
      <c r="M484" s="14"/>
      <c r="N484" s="14"/>
      <c r="O484" s="14">
        <v>11</v>
      </c>
      <c r="P484" s="14">
        <v>4</v>
      </c>
      <c r="Q484" s="14">
        <f t="shared" si="20"/>
        <v>1320</v>
      </c>
      <c r="R484" s="24" t="s">
        <v>147</v>
      </c>
      <c r="S484" s="14">
        <f t="shared" si="22"/>
        <v>0</v>
      </c>
      <c r="T484" s="14"/>
      <c r="U484" s="14"/>
      <c r="V484" s="14"/>
      <c r="W484" s="14"/>
      <c r="X484" s="14"/>
      <c r="Y484" s="14"/>
      <c r="Z484" s="14"/>
      <c r="AA484" s="14"/>
    </row>
    <row r="485" hidden="1" customHeight="1" spans="1:27">
      <c r="A485" s="13">
        <f>MATCH(B485,'2021年11月-2022年3月旅行社组织国内游客在厦住宿补助'!C$5:C$39,0)</f>
        <v>1</v>
      </c>
      <c r="B485" s="14" t="s">
        <v>55</v>
      </c>
      <c r="C485" s="15">
        <f>COUNTIF(B$6:B485,B485)</f>
        <v>157</v>
      </c>
      <c r="D485" s="15" t="str">
        <f t="shared" si="21"/>
        <v>GD04CX591958</v>
      </c>
      <c r="E485" s="31" t="s">
        <v>804</v>
      </c>
      <c r="F485" s="16">
        <v>28</v>
      </c>
      <c r="G485" s="38" t="s">
        <v>390</v>
      </c>
      <c r="H485" s="32">
        <v>28</v>
      </c>
      <c r="I485" s="32">
        <v>5</v>
      </c>
      <c r="J485" s="32">
        <f t="shared" si="23"/>
        <v>0.336</v>
      </c>
      <c r="K485" s="17">
        <v>20211208</v>
      </c>
      <c r="L485" s="17">
        <v>20211213</v>
      </c>
      <c r="M485" s="14"/>
      <c r="N485" s="14"/>
      <c r="O485" s="14">
        <v>28</v>
      </c>
      <c r="P485" s="14">
        <v>5</v>
      </c>
      <c r="Q485" s="14">
        <f t="shared" si="20"/>
        <v>3360</v>
      </c>
      <c r="R485" s="24" t="s">
        <v>147</v>
      </c>
      <c r="S485" s="14">
        <f t="shared" si="22"/>
        <v>0</v>
      </c>
      <c r="T485" s="14"/>
      <c r="U485" s="14"/>
      <c r="V485" s="14"/>
      <c r="W485" s="14"/>
      <c r="X485" s="14"/>
      <c r="Y485" s="14"/>
      <c r="Z485" s="14"/>
      <c r="AA485" s="14"/>
    </row>
    <row r="486" hidden="1" customHeight="1" spans="1:27">
      <c r="A486" s="13">
        <f>MATCH(B486,'2021年11月-2022年3月旅行社组织国内游客在厦住宿补助'!C$5:C$39,0)</f>
        <v>1</v>
      </c>
      <c r="B486" s="14" t="s">
        <v>55</v>
      </c>
      <c r="C486" s="15">
        <f>COUNTIF(B$6:B486,B486)</f>
        <v>158</v>
      </c>
      <c r="D486" s="15" t="str">
        <f t="shared" si="21"/>
        <v>GD59WGU97283</v>
      </c>
      <c r="E486" s="31" t="s">
        <v>805</v>
      </c>
      <c r="F486" s="16">
        <v>23</v>
      </c>
      <c r="G486" s="38" t="s">
        <v>275</v>
      </c>
      <c r="H486" s="32">
        <v>23</v>
      </c>
      <c r="I486" s="32">
        <v>5</v>
      </c>
      <c r="J486" s="32">
        <f t="shared" si="23"/>
        <v>0.276</v>
      </c>
      <c r="K486" s="17">
        <v>20211212</v>
      </c>
      <c r="L486" s="17">
        <v>20211217</v>
      </c>
      <c r="M486" s="14"/>
      <c r="N486" s="14"/>
      <c r="O486" s="14">
        <v>23</v>
      </c>
      <c r="P486" s="14">
        <v>5</v>
      </c>
      <c r="Q486" s="14">
        <f t="shared" si="20"/>
        <v>2760</v>
      </c>
      <c r="R486" s="24" t="s">
        <v>147</v>
      </c>
      <c r="S486" s="14">
        <f t="shared" si="22"/>
        <v>0</v>
      </c>
      <c r="T486" s="14"/>
      <c r="U486" s="14"/>
      <c r="V486" s="14"/>
      <c r="W486" s="14"/>
      <c r="X486" s="14"/>
      <c r="Y486" s="14"/>
      <c r="Z486" s="14"/>
      <c r="AA486" s="14"/>
    </row>
    <row r="487" hidden="1" customHeight="1" spans="1:27">
      <c r="A487" s="13">
        <f>MATCH(B487,'2021年11月-2022年3月旅行社组织国内游客在厦住宿补助'!C$5:C$39,0)</f>
        <v>1</v>
      </c>
      <c r="B487" s="14" t="s">
        <v>55</v>
      </c>
      <c r="C487" s="15">
        <f>COUNTIF(B$6:B487,B487)</f>
        <v>159</v>
      </c>
      <c r="D487" s="15" t="str">
        <f t="shared" si="21"/>
        <v>GD28I3LIRD37</v>
      </c>
      <c r="E487" s="31" t="s">
        <v>806</v>
      </c>
      <c r="F487" s="16">
        <v>9</v>
      </c>
      <c r="G487" s="38" t="s">
        <v>275</v>
      </c>
      <c r="H487" s="32">
        <v>9</v>
      </c>
      <c r="I487" s="32">
        <v>5</v>
      </c>
      <c r="J487" s="32">
        <f t="shared" si="23"/>
        <v>0.108</v>
      </c>
      <c r="K487" s="17">
        <v>20211213</v>
      </c>
      <c r="L487" s="17">
        <v>20211218</v>
      </c>
      <c r="M487" s="14"/>
      <c r="N487" s="14"/>
      <c r="O487" s="14">
        <v>9</v>
      </c>
      <c r="P487" s="14">
        <v>5</v>
      </c>
      <c r="Q487" s="14">
        <f t="shared" si="20"/>
        <v>1080</v>
      </c>
      <c r="R487" s="24" t="s">
        <v>147</v>
      </c>
      <c r="S487" s="14">
        <f t="shared" si="22"/>
        <v>0</v>
      </c>
      <c r="T487" s="14"/>
      <c r="U487" s="14"/>
      <c r="V487" s="14"/>
      <c r="W487" s="14"/>
      <c r="X487" s="14"/>
      <c r="Y487" s="14"/>
      <c r="Z487" s="14"/>
      <c r="AA487" s="14"/>
    </row>
    <row r="488" hidden="1" customHeight="1" spans="1:27">
      <c r="A488" s="13">
        <f>MATCH(B488,'2021年11月-2022年3月旅行社组织国内游客在厦住宿补助'!C$5:C$39,0)</f>
        <v>1</v>
      </c>
      <c r="B488" s="14" t="s">
        <v>55</v>
      </c>
      <c r="C488" s="15">
        <f>COUNTIF(B$6:B488,B488)</f>
        <v>160</v>
      </c>
      <c r="D488" s="15" t="str">
        <f t="shared" si="21"/>
        <v>GD53SL6HG471</v>
      </c>
      <c r="E488" s="31" t="s">
        <v>807</v>
      </c>
      <c r="F488" s="16">
        <v>10</v>
      </c>
      <c r="G488" s="38" t="s">
        <v>275</v>
      </c>
      <c r="H488" s="32">
        <v>10</v>
      </c>
      <c r="I488" s="32">
        <v>4</v>
      </c>
      <c r="J488" s="32">
        <f t="shared" si="23"/>
        <v>0.12</v>
      </c>
      <c r="K488" s="17">
        <v>20211213</v>
      </c>
      <c r="L488" s="17">
        <v>20211217</v>
      </c>
      <c r="M488" s="14"/>
      <c r="N488" s="14"/>
      <c r="O488" s="14">
        <v>10</v>
      </c>
      <c r="P488" s="14">
        <v>4</v>
      </c>
      <c r="Q488" s="14">
        <f t="shared" si="20"/>
        <v>1200</v>
      </c>
      <c r="R488" s="24" t="s">
        <v>147</v>
      </c>
      <c r="S488" s="14">
        <f t="shared" si="22"/>
        <v>0</v>
      </c>
      <c r="T488" s="14"/>
      <c r="U488" s="14"/>
      <c r="V488" s="14"/>
      <c r="W488" s="14"/>
      <c r="X488" s="14"/>
      <c r="Y488" s="14"/>
      <c r="Z488" s="14"/>
      <c r="AA488" s="14"/>
    </row>
    <row r="489" hidden="1" customHeight="1" spans="1:27">
      <c r="A489" s="13">
        <f>MATCH(B489,'2021年11月-2022年3月旅行社组织国内游客在厦住宿补助'!C$5:C$39,0)</f>
        <v>1</v>
      </c>
      <c r="B489" s="14" t="s">
        <v>55</v>
      </c>
      <c r="C489" s="15">
        <f>COUNTIF(B$6:B489,B489)</f>
        <v>161</v>
      </c>
      <c r="D489" s="15" t="str">
        <f t="shared" si="21"/>
        <v>GD0017TCJL91</v>
      </c>
      <c r="E489" s="31" t="s">
        <v>808</v>
      </c>
      <c r="F489" s="16">
        <v>12</v>
      </c>
      <c r="G489" s="38" t="s">
        <v>275</v>
      </c>
      <c r="H489" s="32">
        <v>12</v>
      </c>
      <c r="I489" s="32">
        <v>4</v>
      </c>
      <c r="J489" s="32">
        <f t="shared" si="23"/>
        <v>0.144</v>
      </c>
      <c r="K489" s="17">
        <v>20211213</v>
      </c>
      <c r="L489" s="17">
        <v>20211217</v>
      </c>
      <c r="M489" s="14" t="s">
        <v>809</v>
      </c>
      <c r="N489" s="14"/>
      <c r="O489" s="14">
        <v>12</v>
      </c>
      <c r="P489" s="14">
        <v>4</v>
      </c>
      <c r="Q489" s="14">
        <f>11*120+70</f>
        <v>1390</v>
      </c>
      <c r="R489" s="24" t="s">
        <v>147</v>
      </c>
      <c r="S489" s="14">
        <f t="shared" si="22"/>
        <v>50</v>
      </c>
      <c r="T489" s="14"/>
      <c r="U489" s="14"/>
      <c r="V489" s="14"/>
      <c r="W489" s="14"/>
      <c r="X489" s="14"/>
      <c r="Y489" s="14"/>
      <c r="Z489" s="14"/>
      <c r="AA489" s="14"/>
    </row>
    <row r="490" hidden="1" customHeight="1" spans="1:27">
      <c r="A490" s="13">
        <f>MATCH(B490,'2021年11月-2022年3月旅行社组织国内游客在厦住宿补助'!C$5:C$39,0)</f>
        <v>1</v>
      </c>
      <c r="B490" s="14" t="s">
        <v>55</v>
      </c>
      <c r="C490" s="15">
        <f>COUNTIF(B$6:B490,B490)</f>
        <v>162</v>
      </c>
      <c r="D490" s="15" t="str">
        <f t="shared" si="21"/>
        <v>GD717GAOO236</v>
      </c>
      <c r="E490" s="31" t="s">
        <v>810</v>
      </c>
      <c r="F490" s="16">
        <v>8</v>
      </c>
      <c r="G490" s="38" t="s">
        <v>275</v>
      </c>
      <c r="H490" s="32">
        <v>8</v>
      </c>
      <c r="I490" s="32">
        <v>4</v>
      </c>
      <c r="J490" s="32">
        <f t="shared" si="23"/>
        <v>0.096</v>
      </c>
      <c r="K490" s="17">
        <v>20211220</v>
      </c>
      <c r="L490" s="17">
        <v>20211224</v>
      </c>
      <c r="M490" s="14"/>
      <c r="N490" s="14"/>
      <c r="O490" s="14">
        <v>8</v>
      </c>
      <c r="P490" s="14">
        <v>4</v>
      </c>
      <c r="Q490" s="14">
        <f t="shared" si="20"/>
        <v>960</v>
      </c>
      <c r="R490" s="24" t="s">
        <v>147</v>
      </c>
      <c r="S490" s="14">
        <f t="shared" si="22"/>
        <v>0</v>
      </c>
      <c r="T490" s="14"/>
      <c r="U490" s="14"/>
      <c r="V490" s="14"/>
      <c r="W490" s="14"/>
      <c r="X490" s="14"/>
      <c r="Y490" s="14"/>
      <c r="Z490" s="14"/>
      <c r="AA490" s="14"/>
    </row>
    <row r="491" hidden="1" customHeight="1" spans="1:27">
      <c r="A491" s="13">
        <f>MATCH(B491,'2021年11月-2022年3月旅行社组织国内游客在厦住宿补助'!C$5:C$39,0)</f>
        <v>1</v>
      </c>
      <c r="B491" s="14" t="s">
        <v>55</v>
      </c>
      <c r="C491" s="15">
        <f>COUNTIF(B$6:B491,B491)</f>
        <v>163</v>
      </c>
      <c r="D491" s="15" t="str">
        <f t="shared" si="21"/>
        <v>GD71TELU1N46</v>
      </c>
      <c r="E491" s="31" t="s">
        <v>811</v>
      </c>
      <c r="F491" s="16">
        <v>22</v>
      </c>
      <c r="G491" s="38" t="s">
        <v>275</v>
      </c>
      <c r="H491" s="32">
        <v>22</v>
      </c>
      <c r="I491" s="32">
        <v>4</v>
      </c>
      <c r="J491" s="32">
        <f t="shared" si="23"/>
        <v>0.264</v>
      </c>
      <c r="K491" s="17">
        <v>20211221</v>
      </c>
      <c r="L491" s="17">
        <v>20211225</v>
      </c>
      <c r="M491" s="14"/>
      <c r="N491" s="14"/>
      <c r="O491" s="14">
        <v>22</v>
      </c>
      <c r="P491" s="14">
        <v>4</v>
      </c>
      <c r="Q491" s="14">
        <f t="shared" si="20"/>
        <v>2640</v>
      </c>
      <c r="R491" s="24" t="s">
        <v>147</v>
      </c>
      <c r="S491" s="14">
        <f t="shared" si="22"/>
        <v>0</v>
      </c>
      <c r="T491" s="14"/>
      <c r="U491" s="14"/>
      <c r="V491" s="14"/>
      <c r="W491" s="14"/>
      <c r="X491" s="14"/>
      <c r="Y491" s="14"/>
      <c r="Z491" s="14"/>
      <c r="AA491" s="14"/>
    </row>
    <row r="492" hidden="1" customHeight="1" spans="1:27">
      <c r="A492" s="13">
        <f>MATCH(B492,'2021年11月-2022年3月旅行社组织国内游客在厦住宿补助'!C$5:C$39,0)</f>
        <v>1</v>
      </c>
      <c r="B492" s="14" t="s">
        <v>55</v>
      </c>
      <c r="C492" s="15">
        <f>COUNTIF(B$6:B492,B492)</f>
        <v>164</v>
      </c>
      <c r="D492" s="15" t="str">
        <f t="shared" si="21"/>
        <v>GD57MALI8431</v>
      </c>
      <c r="E492" s="31" t="s">
        <v>812</v>
      </c>
      <c r="F492" s="16">
        <v>29</v>
      </c>
      <c r="G492" s="38" t="s">
        <v>813</v>
      </c>
      <c r="H492" s="32">
        <v>29</v>
      </c>
      <c r="I492" s="32">
        <v>5</v>
      </c>
      <c r="J492" s="32">
        <v>0.261</v>
      </c>
      <c r="K492" s="17">
        <v>20211029</v>
      </c>
      <c r="L492" s="17">
        <v>20211103</v>
      </c>
      <c r="M492" s="26" t="s">
        <v>276</v>
      </c>
      <c r="N492" s="14"/>
      <c r="O492" s="14">
        <v>29</v>
      </c>
      <c r="P492" s="14">
        <v>5</v>
      </c>
      <c r="Q492" s="14">
        <f>O492*90</f>
        <v>2610</v>
      </c>
      <c r="R492" s="24" t="s">
        <v>147</v>
      </c>
      <c r="S492" s="14">
        <f t="shared" si="22"/>
        <v>0</v>
      </c>
      <c r="T492" s="14"/>
      <c r="U492" s="14"/>
      <c r="V492" s="14"/>
      <c r="W492" s="14"/>
      <c r="X492" s="14"/>
      <c r="Y492" s="14"/>
      <c r="Z492" s="14"/>
      <c r="AA492" s="14"/>
    </row>
    <row r="493" hidden="1" customHeight="1" spans="1:27">
      <c r="A493" s="13">
        <f>MATCH(B493,'2021年11月-2022年3月旅行社组织国内游客在厦住宿补助'!C$5:C$39,0)</f>
        <v>1</v>
      </c>
      <c r="B493" s="14" t="s">
        <v>55</v>
      </c>
      <c r="C493" s="15">
        <f>COUNTIF(B$6:B493,B493)</f>
        <v>165</v>
      </c>
      <c r="D493" s="15" t="str">
        <f t="shared" si="21"/>
        <v>GD79785XWV21</v>
      </c>
      <c r="E493" s="31" t="s">
        <v>814</v>
      </c>
      <c r="F493" s="16">
        <v>9</v>
      </c>
      <c r="G493" s="38" t="s">
        <v>813</v>
      </c>
      <c r="H493" s="32">
        <v>9</v>
      </c>
      <c r="I493" s="32">
        <v>4</v>
      </c>
      <c r="J493" s="32">
        <v>0.081</v>
      </c>
      <c r="K493" s="17">
        <v>20211030</v>
      </c>
      <c r="L493" s="17">
        <v>20211103</v>
      </c>
      <c r="M493" s="26" t="s">
        <v>276</v>
      </c>
      <c r="N493" s="14"/>
      <c r="O493" s="14">
        <v>8</v>
      </c>
      <c r="P493" s="14">
        <v>4</v>
      </c>
      <c r="Q493" s="14">
        <f t="shared" ref="Q493:Q494" si="24">O493*90</f>
        <v>720</v>
      </c>
      <c r="R493" s="24" t="s">
        <v>147</v>
      </c>
      <c r="S493" s="14">
        <f t="shared" si="22"/>
        <v>90</v>
      </c>
      <c r="T493" s="14"/>
      <c r="U493" s="14"/>
      <c r="V493" s="14"/>
      <c r="W493" s="14"/>
      <c r="X493" s="14"/>
      <c r="Y493" s="14"/>
      <c r="Z493" s="14"/>
      <c r="AA493" s="14"/>
    </row>
    <row r="494" hidden="1" customHeight="1" spans="1:27">
      <c r="A494" s="13">
        <f>MATCH(B494,'2021年11月-2022年3月旅行社组织国内游客在厦住宿补助'!C$5:C$39,0)</f>
        <v>1</v>
      </c>
      <c r="B494" s="14" t="s">
        <v>55</v>
      </c>
      <c r="C494" s="15">
        <f>COUNTIF(B$6:B494,B494)</f>
        <v>166</v>
      </c>
      <c r="D494" s="15" t="str">
        <f t="shared" si="21"/>
        <v>GD90Z3ATFK96</v>
      </c>
      <c r="E494" s="31" t="s">
        <v>815</v>
      </c>
      <c r="F494" s="16">
        <v>27</v>
      </c>
      <c r="G494" s="38" t="s">
        <v>208</v>
      </c>
      <c r="H494" s="32">
        <v>27</v>
      </c>
      <c r="I494" s="32">
        <v>4</v>
      </c>
      <c r="J494" s="32">
        <v>0.243</v>
      </c>
      <c r="K494" s="17">
        <v>20211030</v>
      </c>
      <c r="L494" s="17">
        <v>20211103</v>
      </c>
      <c r="M494" s="26" t="s">
        <v>276</v>
      </c>
      <c r="N494" s="14"/>
      <c r="O494" s="14">
        <v>27</v>
      </c>
      <c r="P494" s="14">
        <v>4</v>
      </c>
      <c r="Q494" s="14">
        <f t="shared" si="24"/>
        <v>2430</v>
      </c>
      <c r="R494" s="24" t="s">
        <v>147</v>
      </c>
      <c r="S494" s="14">
        <f t="shared" si="22"/>
        <v>0</v>
      </c>
      <c r="T494" s="14"/>
      <c r="U494" s="14"/>
      <c r="V494" s="14"/>
      <c r="W494" s="14"/>
      <c r="X494" s="14"/>
      <c r="Y494" s="14"/>
      <c r="Z494" s="14"/>
      <c r="AA494" s="14"/>
    </row>
    <row r="495" hidden="1" customHeight="1" spans="1:27">
      <c r="A495" s="13">
        <f>MATCH(B495,'2021年11月-2022年3月旅行社组织国内游客在厦住宿补助'!C$5:C$39,0)</f>
        <v>1</v>
      </c>
      <c r="B495" s="14" t="s">
        <v>55</v>
      </c>
      <c r="C495" s="15">
        <f>COUNTIF(B$6:B495,B495)</f>
        <v>167</v>
      </c>
      <c r="D495" s="15" t="str">
        <f t="shared" si="21"/>
        <v>GD83RTO74U98</v>
      </c>
      <c r="E495" s="31" t="s">
        <v>816</v>
      </c>
      <c r="F495" s="16">
        <v>29</v>
      </c>
      <c r="G495" s="38" t="s">
        <v>208</v>
      </c>
      <c r="H495" s="32">
        <v>29</v>
      </c>
      <c r="I495" s="32">
        <v>5</v>
      </c>
      <c r="J495" s="32">
        <v>0.261</v>
      </c>
      <c r="K495" s="17">
        <v>20211031</v>
      </c>
      <c r="L495" s="17">
        <v>20211105</v>
      </c>
      <c r="M495" s="26" t="s">
        <v>276</v>
      </c>
      <c r="N495" s="14"/>
      <c r="O495" s="14">
        <v>29</v>
      </c>
      <c r="P495" s="14">
        <v>5</v>
      </c>
      <c r="Q495" s="14">
        <f>O495*120</f>
        <v>3480</v>
      </c>
      <c r="R495" s="24" t="s">
        <v>147</v>
      </c>
      <c r="S495" s="14">
        <f t="shared" si="22"/>
        <v>-870</v>
      </c>
      <c r="T495" s="14"/>
      <c r="U495" s="14"/>
      <c r="V495" s="14"/>
      <c r="W495" s="14"/>
      <c r="X495" s="14"/>
      <c r="Y495" s="14"/>
      <c r="Z495" s="14"/>
      <c r="AA495" s="14"/>
    </row>
    <row r="496" hidden="1" customHeight="1" spans="1:27">
      <c r="A496" s="13">
        <f>MATCH(B496,'2021年11月-2022年3月旅行社组织国内游客在厦住宿补助'!C$5:C$39,0)</f>
        <v>1</v>
      </c>
      <c r="B496" s="14" t="s">
        <v>55</v>
      </c>
      <c r="C496" s="15">
        <f>COUNTIF(B$6:B496,B496)</f>
        <v>168</v>
      </c>
      <c r="D496" s="15" t="str">
        <f t="shared" si="21"/>
        <v>GD18VOGGOG71</v>
      </c>
      <c r="E496" s="31" t="s">
        <v>817</v>
      </c>
      <c r="F496" s="16">
        <v>29</v>
      </c>
      <c r="G496" s="38" t="s">
        <v>208</v>
      </c>
      <c r="H496" s="32">
        <v>29</v>
      </c>
      <c r="I496" s="32">
        <v>5</v>
      </c>
      <c r="J496" s="32">
        <v>0.261</v>
      </c>
      <c r="K496" s="17">
        <v>20211031</v>
      </c>
      <c r="L496" s="17">
        <v>20211105</v>
      </c>
      <c r="M496" s="26" t="s">
        <v>276</v>
      </c>
      <c r="N496" s="14"/>
      <c r="O496" s="14">
        <v>29</v>
      </c>
      <c r="P496" s="14">
        <v>5</v>
      </c>
      <c r="Q496" s="14">
        <f>O496*120</f>
        <v>3480</v>
      </c>
      <c r="R496" s="24" t="s">
        <v>147</v>
      </c>
      <c r="S496" s="14">
        <f t="shared" si="22"/>
        <v>-870</v>
      </c>
      <c r="T496" s="14"/>
      <c r="U496" s="14"/>
      <c r="V496" s="14"/>
      <c r="W496" s="14"/>
      <c r="X496" s="14"/>
      <c r="Y496" s="14"/>
      <c r="Z496" s="14"/>
      <c r="AA496" s="14"/>
    </row>
    <row r="497" hidden="1" customHeight="1" spans="1:27">
      <c r="A497" s="13"/>
      <c r="B497" s="14" t="s">
        <v>47</v>
      </c>
      <c r="C497" s="15">
        <f>COUNTIF(B$6:B497,B497)</f>
        <v>1</v>
      </c>
      <c r="D497" s="15" t="str">
        <f t="shared" si="21"/>
        <v>GD26001W2R77</v>
      </c>
      <c r="E497" s="31" t="s">
        <v>818</v>
      </c>
      <c r="F497" s="16">
        <v>8</v>
      </c>
      <c r="G497" s="38" t="s">
        <v>819</v>
      </c>
      <c r="H497" s="32">
        <v>41</v>
      </c>
      <c r="I497" s="32">
        <v>3</v>
      </c>
      <c r="J497" s="32">
        <v>0.048</v>
      </c>
      <c r="K497" s="17"/>
      <c r="L497" s="17"/>
      <c r="M497" s="17" t="s">
        <v>154</v>
      </c>
      <c r="N497" s="14"/>
      <c r="O497" s="14"/>
      <c r="P497" s="14"/>
      <c r="Q497" s="14"/>
      <c r="R497" s="24" t="s">
        <v>155</v>
      </c>
      <c r="S497" s="14"/>
      <c r="T497" s="14"/>
      <c r="U497" s="14"/>
      <c r="V497" s="14"/>
      <c r="W497" s="14"/>
      <c r="X497" s="14"/>
      <c r="Y497" s="14"/>
      <c r="Z497" s="14"/>
      <c r="AA497" s="14"/>
    </row>
    <row r="498" hidden="1" customHeight="1" spans="1:27">
      <c r="A498" s="13"/>
      <c r="B498" s="14" t="s">
        <v>47</v>
      </c>
      <c r="C498" s="15">
        <f>COUNTIF(B$6:B498,B498)</f>
        <v>2</v>
      </c>
      <c r="D498" s="15" t="str">
        <f t="shared" si="21"/>
        <v>GD74MWC6GC62</v>
      </c>
      <c r="E498" s="31" t="s">
        <v>820</v>
      </c>
      <c r="F498" s="16">
        <v>2</v>
      </c>
      <c r="G498" s="38" t="s">
        <v>165</v>
      </c>
      <c r="H498" s="32">
        <v>1</v>
      </c>
      <c r="I498" s="32">
        <v>3</v>
      </c>
      <c r="J498" s="32">
        <v>0.012</v>
      </c>
      <c r="K498" s="17"/>
      <c r="L498" s="17"/>
      <c r="M498" s="17" t="s">
        <v>154</v>
      </c>
      <c r="N498" s="14"/>
      <c r="O498" s="14"/>
      <c r="P498" s="14"/>
      <c r="Q498" s="14"/>
      <c r="R498" s="24" t="s">
        <v>155</v>
      </c>
      <c r="S498" s="14"/>
      <c r="T498" s="14"/>
      <c r="U498" s="14"/>
      <c r="V498" s="14"/>
      <c r="W498" s="14"/>
      <c r="X498" s="14"/>
      <c r="Y498" s="14"/>
      <c r="Z498" s="14"/>
      <c r="AA498" s="14"/>
    </row>
    <row r="499" hidden="1" customHeight="1" spans="1:27">
      <c r="A499" s="13"/>
      <c r="B499" s="14" t="s">
        <v>47</v>
      </c>
      <c r="C499" s="15">
        <f>COUNTIF(B$6:B499,B499)</f>
        <v>3</v>
      </c>
      <c r="D499" s="15" t="str">
        <f t="shared" si="21"/>
        <v>GD72BD3OPG83</v>
      </c>
      <c r="E499" s="31" t="s">
        <v>821</v>
      </c>
      <c r="F499" s="16">
        <v>2</v>
      </c>
      <c r="G499" s="38" t="s">
        <v>822</v>
      </c>
      <c r="H499" s="32">
        <v>1</v>
      </c>
      <c r="I499" s="32">
        <v>3</v>
      </c>
      <c r="J499" s="32">
        <v>0.012</v>
      </c>
      <c r="K499" s="17"/>
      <c r="L499" s="17"/>
      <c r="M499" s="17" t="s">
        <v>154</v>
      </c>
      <c r="N499" s="14"/>
      <c r="O499" s="14"/>
      <c r="P499" s="14"/>
      <c r="Q499" s="14"/>
      <c r="R499" s="24" t="s">
        <v>155</v>
      </c>
      <c r="S499" s="14"/>
      <c r="T499" s="14"/>
      <c r="U499" s="14"/>
      <c r="V499" s="14"/>
      <c r="W499" s="14"/>
      <c r="X499" s="14"/>
      <c r="Y499" s="14"/>
      <c r="Z499" s="14"/>
      <c r="AA499" s="14"/>
    </row>
    <row r="500" hidden="1" customHeight="1" spans="1:27">
      <c r="A500" s="13"/>
      <c r="B500" s="14" t="s">
        <v>47</v>
      </c>
      <c r="C500" s="15">
        <f>COUNTIF(B$6:B500,B500)</f>
        <v>4</v>
      </c>
      <c r="D500" s="15" t="str">
        <f t="shared" si="21"/>
        <v>GD38XTRYH270</v>
      </c>
      <c r="E500" s="31" t="s">
        <v>823</v>
      </c>
      <c r="F500" s="16">
        <v>7</v>
      </c>
      <c r="G500" s="38" t="s">
        <v>819</v>
      </c>
      <c r="H500" s="32">
        <v>3</v>
      </c>
      <c r="I500" s="32">
        <v>3</v>
      </c>
      <c r="J500" s="32">
        <v>0.036</v>
      </c>
      <c r="K500" s="17"/>
      <c r="L500" s="17"/>
      <c r="M500" s="17" t="s">
        <v>154</v>
      </c>
      <c r="N500" s="14"/>
      <c r="O500" s="14"/>
      <c r="P500" s="14"/>
      <c r="Q500" s="14"/>
      <c r="R500" s="24" t="s">
        <v>155</v>
      </c>
      <c r="S500" s="14"/>
      <c r="T500" s="14"/>
      <c r="U500" s="14"/>
      <c r="V500" s="14"/>
      <c r="W500" s="14"/>
      <c r="X500" s="14"/>
      <c r="Y500" s="14"/>
      <c r="Z500" s="14"/>
      <c r="AA500" s="14"/>
    </row>
    <row r="501" hidden="1" customHeight="1" spans="1:27">
      <c r="A501" s="13"/>
      <c r="B501" s="14" t="s">
        <v>47</v>
      </c>
      <c r="C501" s="15">
        <f>COUNTIF(B$6:B501,B501)</f>
        <v>5</v>
      </c>
      <c r="D501" s="15" t="str">
        <f t="shared" si="21"/>
        <v/>
      </c>
      <c r="E501" s="31" t="s">
        <v>823</v>
      </c>
      <c r="F501" s="16">
        <v>7</v>
      </c>
      <c r="G501" s="38" t="s">
        <v>819</v>
      </c>
      <c r="H501" s="32">
        <v>1</v>
      </c>
      <c r="I501" s="32">
        <v>2</v>
      </c>
      <c r="J501" s="32">
        <v>0.07</v>
      </c>
      <c r="K501" s="17"/>
      <c r="L501" s="17"/>
      <c r="M501" s="17" t="s">
        <v>154</v>
      </c>
      <c r="N501" s="14"/>
      <c r="O501" s="14"/>
      <c r="P501" s="14"/>
      <c r="Q501" s="14"/>
      <c r="R501" s="24" t="s">
        <v>155</v>
      </c>
      <c r="S501" s="14"/>
      <c r="T501" s="14"/>
      <c r="U501" s="14"/>
      <c r="V501" s="14"/>
      <c r="W501" s="14"/>
      <c r="X501" s="14"/>
      <c r="Y501" s="14"/>
      <c r="Z501" s="14"/>
      <c r="AA501" s="14"/>
    </row>
    <row r="502" hidden="1" customHeight="1" spans="1:27">
      <c r="A502" s="13"/>
      <c r="B502" s="14" t="s">
        <v>47</v>
      </c>
      <c r="C502" s="15">
        <f>COUNTIF(B$6:B502,B502)</f>
        <v>6</v>
      </c>
      <c r="D502" s="15" t="str">
        <f t="shared" si="21"/>
        <v>GD98JQUQ4H63</v>
      </c>
      <c r="E502" s="31" t="s">
        <v>824</v>
      </c>
      <c r="F502" s="16">
        <v>2</v>
      </c>
      <c r="G502" s="38" t="s">
        <v>165</v>
      </c>
      <c r="H502" s="32">
        <v>1</v>
      </c>
      <c r="I502" s="32">
        <v>2</v>
      </c>
      <c r="J502" s="32">
        <v>0.07</v>
      </c>
      <c r="K502" s="17"/>
      <c r="L502" s="17"/>
      <c r="M502" s="17" t="s">
        <v>154</v>
      </c>
      <c r="N502" s="14"/>
      <c r="O502" s="14"/>
      <c r="P502" s="14"/>
      <c r="Q502" s="14"/>
      <c r="R502" s="24" t="s">
        <v>155</v>
      </c>
      <c r="S502" s="14"/>
      <c r="T502" s="14"/>
      <c r="U502" s="14"/>
      <c r="V502" s="14"/>
      <c r="W502" s="14"/>
      <c r="X502" s="14"/>
      <c r="Y502" s="14"/>
      <c r="Z502" s="14"/>
      <c r="AA502" s="14"/>
    </row>
    <row r="503" hidden="1" customHeight="1" spans="1:27">
      <c r="A503" s="13"/>
      <c r="B503" s="14" t="s">
        <v>47</v>
      </c>
      <c r="C503" s="15">
        <f>COUNTIF(B$6:B503,B503)</f>
        <v>7</v>
      </c>
      <c r="D503" s="15" t="str">
        <f t="shared" si="21"/>
        <v/>
      </c>
      <c r="E503" s="31" t="s">
        <v>824</v>
      </c>
      <c r="F503" s="16">
        <v>2</v>
      </c>
      <c r="G503" s="38" t="s">
        <v>825</v>
      </c>
      <c r="H503" s="32">
        <v>1</v>
      </c>
      <c r="I503" s="32">
        <v>1</v>
      </c>
      <c r="J503" s="32">
        <v>0.05</v>
      </c>
      <c r="K503" s="17"/>
      <c r="L503" s="17"/>
      <c r="M503" s="17" t="s">
        <v>154</v>
      </c>
      <c r="N503" s="14"/>
      <c r="O503" s="14"/>
      <c r="P503" s="14"/>
      <c r="Q503" s="14"/>
      <c r="R503" s="24" t="s">
        <v>155</v>
      </c>
      <c r="S503" s="14"/>
      <c r="T503" s="14"/>
      <c r="U503" s="14"/>
      <c r="V503" s="14"/>
      <c r="W503" s="14"/>
      <c r="X503" s="14"/>
      <c r="Y503" s="14"/>
      <c r="Z503" s="14"/>
      <c r="AA503" s="14"/>
    </row>
    <row r="504" hidden="1" customHeight="1"/>
  </sheetData>
  <autoFilter ref="A5:AA504">
    <filterColumn colId="1">
      <customFilters>
        <customFilter operator="equal" val="厦门馨海国际旅行社有限公司"/>
      </customFilters>
    </filterColumn>
    <extLst/>
  </autoFilter>
  <mergeCells count="25">
    <mergeCell ref="C1:R1"/>
    <mergeCell ref="O4:Q4"/>
    <mergeCell ref="U4:V4"/>
    <mergeCell ref="W4:AA4"/>
    <mergeCell ref="B4:B5"/>
    <mergeCell ref="C4:C5"/>
    <mergeCell ref="E4:E5"/>
    <mergeCell ref="F4:F5"/>
    <mergeCell ref="G4:G5"/>
    <mergeCell ref="H4:H5"/>
    <mergeCell ref="I4:I5"/>
    <mergeCell ref="J4:J5"/>
    <mergeCell ref="J125:J134"/>
    <mergeCell ref="J170:J171"/>
    <mergeCell ref="J172:J173"/>
    <mergeCell ref="J175:J177"/>
    <mergeCell ref="K4:K5"/>
    <mergeCell ref="L4:L5"/>
    <mergeCell ref="M4:M5"/>
    <mergeCell ref="N4:N5"/>
    <mergeCell ref="O175:O177"/>
    <mergeCell ref="P175:P177"/>
    <mergeCell ref="R4:R5"/>
    <mergeCell ref="S4:S5"/>
    <mergeCell ref="T4:T5"/>
  </mergeCells>
  <pageMargins left="0.7" right="0.7" top="0.75" bottom="0.75" header="0.3" footer="0.3"/>
  <pageSetup paperSize="9" scale="61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0"/>
  <sheetViews>
    <sheetView workbookViewId="0">
      <selection activeCell="H19" sqref="H19"/>
    </sheetView>
  </sheetViews>
  <sheetFormatPr defaultColWidth="9" defaultRowHeight="13.5" outlineLevelCol="3"/>
  <sheetData>
    <row r="1" spans="1:4">
      <c r="A1">
        <v>609</v>
      </c>
      <c r="D1">
        <v>609</v>
      </c>
    </row>
    <row r="2" spans="1:4">
      <c r="A2">
        <v>613</v>
      </c>
      <c r="D2">
        <v>613</v>
      </c>
    </row>
    <row r="3" spans="1:4">
      <c r="A3">
        <v>817</v>
      </c>
      <c r="D3">
        <v>817</v>
      </c>
    </row>
    <row r="4" spans="1:4">
      <c r="A4">
        <v>819</v>
      </c>
      <c r="D4">
        <v>819</v>
      </c>
    </row>
    <row r="5" spans="1:4">
      <c r="A5">
        <v>917</v>
      </c>
      <c r="D5">
        <v>917</v>
      </c>
    </row>
    <row r="6" spans="1:4">
      <c r="A6">
        <v>921</v>
      </c>
      <c r="D6">
        <v>921</v>
      </c>
    </row>
    <row r="7" spans="1:4">
      <c r="A7">
        <v>923</v>
      </c>
      <c r="D7">
        <v>923</v>
      </c>
    </row>
    <row r="8" spans="1:4">
      <c r="A8">
        <v>611</v>
      </c>
      <c r="D8">
        <v>611</v>
      </c>
    </row>
    <row r="9" spans="1:4">
      <c r="A9">
        <v>709</v>
      </c>
      <c r="D9">
        <v>709</v>
      </c>
    </row>
    <row r="10" spans="1:4">
      <c r="A10">
        <v>711</v>
      </c>
      <c r="D10">
        <v>711</v>
      </c>
    </row>
    <row r="11" spans="1:4">
      <c r="A11">
        <v>713</v>
      </c>
      <c r="D11">
        <v>713</v>
      </c>
    </row>
    <row r="12" spans="1:4">
      <c r="A12">
        <v>715</v>
      </c>
      <c r="D12">
        <v>715</v>
      </c>
    </row>
    <row r="13" spans="1:4">
      <c r="A13">
        <v>811</v>
      </c>
      <c r="D13">
        <v>811</v>
      </c>
    </row>
    <row r="14" spans="1:4">
      <c r="A14">
        <v>909</v>
      </c>
      <c r="D14">
        <v>909</v>
      </c>
    </row>
    <row r="15" spans="1:4">
      <c r="A15">
        <v>803</v>
      </c>
      <c r="D15">
        <v>803</v>
      </c>
    </row>
    <row r="16" spans="1:4">
      <c r="A16">
        <v>915</v>
      </c>
      <c r="D16">
        <v>915</v>
      </c>
    </row>
    <row r="17" spans="1:4">
      <c r="A17">
        <v>919</v>
      </c>
      <c r="D17">
        <v>919</v>
      </c>
    </row>
    <row r="18" spans="1:4">
      <c r="A18">
        <v>523</v>
      </c>
      <c r="D18">
        <v>523</v>
      </c>
    </row>
    <row r="19" spans="1:4">
      <c r="A19">
        <v>521</v>
      </c>
      <c r="D19">
        <v>521</v>
      </c>
    </row>
    <row r="20" spans="1:4">
      <c r="A20">
        <v>519</v>
      </c>
      <c r="D20">
        <v>519</v>
      </c>
    </row>
    <row r="21" spans="1:4">
      <c r="A21">
        <v>517</v>
      </c>
      <c r="D21">
        <v>517</v>
      </c>
    </row>
    <row r="22" spans="1:4">
      <c r="A22">
        <v>515</v>
      </c>
      <c r="D22">
        <v>515</v>
      </c>
    </row>
    <row r="23" spans="1:4">
      <c r="A23">
        <v>513</v>
      </c>
      <c r="D23">
        <v>513</v>
      </c>
    </row>
    <row r="24" spans="1:4">
      <c r="A24">
        <v>511</v>
      </c>
      <c r="D24">
        <v>511</v>
      </c>
    </row>
    <row r="25" spans="1:4">
      <c r="A25">
        <v>509</v>
      </c>
      <c r="D25">
        <v>509</v>
      </c>
    </row>
    <row r="26" spans="1:4">
      <c r="A26">
        <v>525</v>
      </c>
      <c r="D26">
        <v>525</v>
      </c>
    </row>
    <row r="27" spans="1:4">
      <c r="A27">
        <v>423</v>
      </c>
      <c r="D27">
        <v>423</v>
      </c>
    </row>
    <row r="28" spans="1:4">
      <c r="A28">
        <v>421</v>
      </c>
      <c r="D28">
        <v>421</v>
      </c>
    </row>
    <row r="29" spans="1:4">
      <c r="A29">
        <v>419</v>
      </c>
      <c r="D29">
        <v>419</v>
      </c>
    </row>
    <row r="30" spans="1:4">
      <c r="A30">
        <v>417</v>
      </c>
      <c r="D30">
        <v>417</v>
      </c>
    </row>
    <row r="31" spans="1:4">
      <c r="A31">
        <v>415</v>
      </c>
      <c r="D31">
        <v>415</v>
      </c>
    </row>
    <row r="32" spans="1:4">
      <c r="A32">
        <v>411</v>
      </c>
      <c r="D32">
        <v>411</v>
      </c>
    </row>
    <row r="33" spans="1:4">
      <c r="A33">
        <v>413</v>
      </c>
      <c r="D33">
        <v>413</v>
      </c>
    </row>
    <row r="34" spans="1:4">
      <c r="A34">
        <v>425</v>
      </c>
      <c r="D34">
        <v>425</v>
      </c>
    </row>
    <row r="35" spans="1:4">
      <c r="A35">
        <v>925</v>
      </c>
      <c r="D35">
        <v>925</v>
      </c>
    </row>
    <row r="36" spans="1:4">
      <c r="A36">
        <v>801</v>
      </c>
      <c r="D36">
        <v>801</v>
      </c>
    </row>
    <row r="37" spans="1:4">
      <c r="A37">
        <v>511</v>
      </c>
      <c r="D37">
        <v>911</v>
      </c>
    </row>
    <row r="38" spans="1:1">
      <c r="A38">
        <v>911</v>
      </c>
    </row>
    <row r="39" spans="1:1">
      <c r="A39">
        <v>923</v>
      </c>
    </row>
    <row r="40" spans="1:1">
      <c r="A40">
        <v>925</v>
      </c>
    </row>
    <row r="41" spans="1:1">
      <c r="A41">
        <v>421</v>
      </c>
    </row>
    <row r="42" spans="1:1">
      <c r="A42">
        <v>423</v>
      </c>
    </row>
    <row r="43" spans="1:1">
      <c r="A43">
        <v>917</v>
      </c>
    </row>
    <row r="44" spans="1:1">
      <c r="A44">
        <v>919</v>
      </c>
    </row>
    <row r="45" spans="1:1">
      <c r="A45">
        <v>811</v>
      </c>
    </row>
    <row r="46" spans="1:1">
      <c r="A46">
        <v>817</v>
      </c>
    </row>
    <row r="47" spans="1:1">
      <c r="A47">
        <v>819</v>
      </c>
    </row>
    <row r="48" spans="1:1">
      <c r="A48">
        <v>909</v>
      </c>
    </row>
    <row r="49" spans="1:1">
      <c r="A49">
        <v>803</v>
      </c>
    </row>
    <row r="50" spans="1:1">
      <c r="A50">
        <v>915</v>
      </c>
    </row>
    <row r="51" spans="1:1">
      <c r="A51">
        <v>711</v>
      </c>
    </row>
    <row r="52" spans="1:1">
      <c r="A52">
        <v>715</v>
      </c>
    </row>
    <row r="53" spans="1:1">
      <c r="A53">
        <v>509</v>
      </c>
    </row>
    <row r="54" spans="1:1">
      <c r="A54">
        <v>713</v>
      </c>
    </row>
    <row r="55" spans="1:1">
      <c r="A55">
        <v>525</v>
      </c>
    </row>
    <row r="56" spans="1:1">
      <c r="A56">
        <v>709</v>
      </c>
    </row>
    <row r="57" spans="1:1">
      <c r="A57">
        <v>613</v>
      </c>
    </row>
    <row r="58" spans="1:1">
      <c r="A58">
        <v>513</v>
      </c>
    </row>
    <row r="59" spans="1:1">
      <c r="A59">
        <v>515</v>
      </c>
    </row>
    <row r="60" spans="1:1">
      <c r="A60">
        <v>517</v>
      </c>
    </row>
    <row r="61" spans="1:1">
      <c r="A61">
        <v>519</v>
      </c>
    </row>
    <row r="62" spans="1:1">
      <c r="A62">
        <v>521</v>
      </c>
    </row>
    <row r="63" spans="1:1">
      <c r="A63">
        <v>523</v>
      </c>
    </row>
    <row r="64" spans="1:1">
      <c r="A64">
        <v>411</v>
      </c>
    </row>
    <row r="65" spans="1:1">
      <c r="A65">
        <v>425</v>
      </c>
    </row>
    <row r="66" spans="1:1">
      <c r="A66">
        <v>611</v>
      </c>
    </row>
    <row r="67" spans="1:1">
      <c r="A67">
        <v>413</v>
      </c>
    </row>
    <row r="68" spans="1:1">
      <c r="A68">
        <v>415</v>
      </c>
    </row>
    <row r="69" spans="1:1">
      <c r="A69">
        <v>417</v>
      </c>
    </row>
    <row r="70" spans="1:1">
      <c r="A70">
        <v>419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B278"/>
  <sheetViews>
    <sheetView workbookViewId="0">
      <pane ySplit="1" topLeftCell="A30" activePane="bottomLeft" state="frozen"/>
      <selection/>
      <selection pane="bottomLeft" activeCell="G44" sqref="G44"/>
    </sheetView>
  </sheetViews>
  <sheetFormatPr defaultColWidth="9" defaultRowHeight="12.75" outlineLevelCol="1"/>
  <cols>
    <col min="1" max="1" width="34.8833333333333" style="2" customWidth="1"/>
    <col min="2" max="2" width="69.6666666666667" style="2" customWidth="1"/>
    <col min="3" max="256" width="9" style="2"/>
    <col min="257" max="257" width="34.8833333333333" style="2" customWidth="1"/>
    <col min="258" max="258" width="69.6666666666667" style="2" customWidth="1"/>
    <col min="259" max="512" width="9" style="2"/>
    <col min="513" max="513" width="34.8833333333333" style="2" customWidth="1"/>
    <col min="514" max="514" width="69.6666666666667" style="2" customWidth="1"/>
    <col min="515" max="768" width="9" style="2"/>
    <col min="769" max="769" width="34.8833333333333" style="2" customWidth="1"/>
    <col min="770" max="770" width="69.6666666666667" style="2" customWidth="1"/>
    <col min="771" max="1024" width="9" style="2"/>
    <col min="1025" max="1025" width="34.8833333333333" style="2" customWidth="1"/>
    <col min="1026" max="1026" width="69.6666666666667" style="2" customWidth="1"/>
    <col min="1027" max="1280" width="9" style="2"/>
    <col min="1281" max="1281" width="34.8833333333333" style="2" customWidth="1"/>
    <col min="1282" max="1282" width="69.6666666666667" style="2" customWidth="1"/>
    <col min="1283" max="1536" width="9" style="2"/>
    <col min="1537" max="1537" width="34.8833333333333" style="2" customWidth="1"/>
    <col min="1538" max="1538" width="69.6666666666667" style="2" customWidth="1"/>
    <col min="1539" max="1792" width="9" style="2"/>
    <col min="1793" max="1793" width="34.8833333333333" style="2" customWidth="1"/>
    <col min="1794" max="1794" width="69.6666666666667" style="2" customWidth="1"/>
    <col min="1795" max="2048" width="9" style="2"/>
    <col min="2049" max="2049" width="34.8833333333333" style="2" customWidth="1"/>
    <col min="2050" max="2050" width="69.6666666666667" style="2" customWidth="1"/>
    <col min="2051" max="2304" width="9" style="2"/>
    <col min="2305" max="2305" width="34.8833333333333" style="2" customWidth="1"/>
    <col min="2306" max="2306" width="69.6666666666667" style="2" customWidth="1"/>
    <col min="2307" max="2560" width="9" style="2"/>
    <col min="2561" max="2561" width="34.8833333333333" style="2" customWidth="1"/>
    <col min="2562" max="2562" width="69.6666666666667" style="2" customWidth="1"/>
    <col min="2563" max="2816" width="9" style="2"/>
    <col min="2817" max="2817" width="34.8833333333333" style="2" customWidth="1"/>
    <col min="2818" max="2818" width="69.6666666666667" style="2" customWidth="1"/>
    <col min="2819" max="3072" width="9" style="2"/>
    <col min="3073" max="3073" width="34.8833333333333" style="2" customWidth="1"/>
    <col min="3074" max="3074" width="69.6666666666667" style="2" customWidth="1"/>
    <col min="3075" max="3328" width="9" style="2"/>
    <col min="3329" max="3329" width="34.8833333333333" style="2" customWidth="1"/>
    <col min="3330" max="3330" width="69.6666666666667" style="2" customWidth="1"/>
    <col min="3331" max="3584" width="9" style="2"/>
    <col min="3585" max="3585" width="34.8833333333333" style="2" customWidth="1"/>
    <col min="3586" max="3586" width="69.6666666666667" style="2" customWidth="1"/>
    <col min="3587" max="3840" width="9" style="2"/>
    <col min="3841" max="3841" width="34.8833333333333" style="2" customWidth="1"/>
    <col min="3842" max="3842" width="69.6666666666667" style="2" customWidth="1"/>
    <col min="3843" max="4096" width="9" style="2"/>
    <col min="4097" max="4097" width="34.8833333333333" style="2" customWidth="1"/>
    <col min="4098" max="4098" width="69.6666666666667" style="2" customWidth="1"/>
    <col min="4099" max="4352" width="9" style="2"/>
    <col min="4353" max="4353" width="34.8833333333333" style="2" customWidth="1"/>
    <col min="4354" max="4354" width="69.6666666666667" style="2" customWidth="1"/>
    <col min="4355" max="4608" width="9" style="2"/>
    <col min="4609" max="4609" width="34.8833333333333" style="2" customWidth="1"/>
    <col min="4610" max="4610" width="69.6666666666667" style="2" customWidth="1"/>
    <col min="4611" max="4864" width="9" style="2"/>
    <col min="4865" max="4865" width="34.8833333333333" style="2" customWidth="1"/>
    <col min="4866" max="4866" width="69.6666666666667" style="2" customWidth="1"/>
    <col min="4867" max="5120" width="9" style="2"/>
    <col min="5121" max="5121" width="34.8833333333333" style="2" customWidth="1"/>
    <col min="5122" max="5122" width="69.6666666666667" style="2" customWidth="1"/>
    <col min="5123" max="5376" width="9" style="2"/>
    <col min="5377" max="5377" width="34.8833333333333" style="2" customWidth="1"/>
    <col min="5378" max="5378" width="69.6666666666667" style="2" customWidth="1"/>
    <col min="5379" max="5632" width="9" style="2"/>
    <col min="5633" max="5633" width="34.8833333333333" style="2" customWidth="1"/>
    <col min="5634" max="5634" width="69.6666666666667" style="2" customWidth="1"/>
    <col min="5635" max="5888" width="9" style="2"/>
    <col min="5889" max="5889" width="34.8833333333333" style="2" customWidth="1"/>
    <col min="5890" max="5890" width="69.6666666666667" style="2" customWidth="1"/>
    <col min="5891" max="6144" width="9" style="2"/>
    <col min="6145" max="6145" width="34.8833333333333" style="2" customWidth="1"/>
    <col min="6146" max="6146" width="69.6666666666667" style="2" customWidth="1"/>
    <col min="6147" max="6400" width="9" style="2"/>
    <col min="6401" max="6401" width="34.8833333333333" style="2" customWidth="1"/>
    <col min="6402" max="6402" width="69.6666666666667" style="2" customWidth="1"/>
    <col min="6403" max="6656" width="9" style="2"/>
    <col min="6657" max="6657" width="34.8833333333333" style="2" customWidth="1"/>
    <col min="6658" max="6658" width="69.6666666666667" style="2" customWidth="1"/>
    <col min="6659" max="6912" width="9" style="2"/>
    <col min="6913" max="6913" width="34.8833333333333" style="2" customWidth="1"/>
    <col min="6914" max="6914" width="69.6666666666667" style="2" customWidth="1"/>
    <col min="6915" max="7168" width="9" style="2"/>
    <col min="7169" max="7169" width="34.8833333333333" style="2" customWidth="1"/>
    <col min="7170" max="7170" width="69.6666666666667" style="2" customWidth="1"/>
    <col min="7171" max="7424" width="9" style="2"/>
    <col min="7425" max="7425" width="34.8833333333333" style="2" customWidth="1"/>
    <col min="7426" max="7426" width="69.6666666666667" style="2" customWidth="1"/>
    <col min="7427" max="7680" width="9" style="2"/>
    <col min="7681" max="7681" width="34.8833333333333" style="2" customWidth="1"/>
    <col min="7682" max="7682" width="69.6666666666667" style="2" customWidth="1"/>
    <col min="7683" max="7936" width="9" style="2"/>
    <col min="7937" max="7937" width="34.8833333333333" style="2" customWidth="1"/>
    <col min="7938" max="7938" width="69.6666666666667" style="2" customWidth="1"/>
    <col min="7939" max="8192" width="9" style="2"/>
    <col min="8193" max="8193" width="34.8833333333333" style="2" customWidth="1"/>
    <col min="8194" max="8194" width="69.6666666666667" style="2" customWidth="1"/>
    <col min="8195" max="8448" width="9" style="2"/>
    <col min="8449" max="8449" width="34.8833333333333" style="2" customWidth="1"/>
    <col min="8450" max="8450" width="69.6666666666667" style="2" customWidth="1"/>
    <col min="8451" max="8704" width="9" style="2"/>
    <col min="8705" max="8705" width="34.8833333333333" style="2" customWidth="1"/>
    <col min="8706" max="8706" width="69.6666666666667" style="2" customWidth="1"/>
    <col min="8707" max="8960" width="9" style="2"/>
    <col min="8961" max="8961" width="34.8833333333333" style="2" customWidth="1"/>
    <col min="8962" max="8962" width="69.6666666666667" style="2" customWidth="1"/>
    <col min="8963" max="9216" width="9" style="2"/>
    <col min="9217" max="9217" width="34.8833333333333" style="2" customWidth="1"/>
    <col min="9218" max="9218" width="69.6666666666667" style="2" customWidth="1"/>
    <col min="9219" max="9472" width="9" style="2"/>
    <col min="9473" max="9473" width="34.8833333333333" style="2" customWidth="1"/>
    <col min="9474" max="9474" width="69.6666666666667" style="2" customWidth="1"/>
    <col min="9475" max="9728" width="9" style="2"/>
    <col min="9729" max="9729" width="34.8833333333333" style="2" customWidth="1"/>
    <col min="9730" max="9730" width="69.6666666666667" style="2" customWidth="1"/>
    <col min="9731" max="9984" width="9" style="2"/>
    <col min="9985" max="9985" width="34.8833333333333" style="2" customWidth="1"/>
    <col min="9986" max="9986" width="69.6666666666667" style="2" customWidth="1"/>
    <col min="9987" max="10240" width="9" style="2"/>
    <col min="10241" max="10241" width="34.8833333333333" style="2" customWidth="1"/>
    <col min="10242" max="10242" width="69.6666666666667" style="2" customWidth="1"/>
    <col min="10243" max="10496" width="9" style="2"/>
    <col min="10497" max="10497" width="34.8833333333333" style="2" customWidth="1"/>
    <col min="10498" max="10498" width="69.6666666666667" style="2" customWidth="1"/>
    <col min="10499" max="10752" width="9" style="2"/>
    <col min="10753" max="10753" width="34.8833333333333" style="2" customWidth="1"/>
    <col min="10754" max="10754" width="69.6666666666667" style="2" customWidth="1"/>
    <col min="10755" max="11008" width="9" style="2"/>
    <col min="11009" max="11009" width="34.8833333333333" style="2" customWidth="1"/>
    <col min="11010" max="11010" width="69.6666666666667" style="2" customWidth="1"/>
    <col min="11011" max="11264" width="9" style="2"/>
    <col min="11265" max="11265" width="34.8833333333333" style="2" customWidth="1"/>
    <col min="11266" max="11266" width="69.6666666666667" style="2" customWidth="1"/>
    <col min="11267" max="11520" width="9" style="2"/>
    <col min="11521" max="11521" width="34.8833333333333" style="2" customWidth="1"/>
    <col min="11522" max="11522" width="69.6666666666667" style="2" customWidth="1"/>
    <col min="11523" max="11776" width="9" style="2"/>
    <col min="11777" max="11777" width="34.8833333333333" style="2" customWidth="1"/>
    <col min="11778" max="11778" width="69.6666666666667" style="2" customWidth="1"/>
    <col min="11779" max="12032" width="9" style="2"/>
    <col min="12033" max="12033" width="34.8833333333333" style="2" customWidth="1"/>
    <col min="12034" max="12034" width="69.6666666666667" style="2" customWidth="1"/>
    <col min="12035" max="12288" width="9" style="2"/>
    <col min="12289" max="12289" width="34.8833333333333" style="2" customWidth="1"/>
    <col min="12290" max="12290" width="69.6666666666667" style="2" customWidth="1"/>
    <col min="12291" max="12544" width="9" style="2"/>
    <col min="12545" max="12545" width="34.8833333333333" style="2" customWidth="1"/>
    <col min="12546" max="12546" width="69.6666666666667" style="2" customWidth="1"/>
    <col min="12547" max="12800" width="9" style="2"/>
    <col min="12801" max="12801" width="34.8833333333333" style="2" customWidth="1"/>
    <col min="12802" max="12802" width="69.6666666666667" style="2" customWidth="1"/>
    <col min="12803" max="13056" width="9" style="2"/>
    <col min="13057" max="13057" width="34.8833333333333" style="2" customWidth="1"/>
    <col min="13058" max="13058" width="69.6666666666667" style="2" customWidth="1"/>
    <col min="13059" max="13312" width="9" style="2"/>
    <col min="13313" max="13313" width="34.8833333333333" style="2" customWidth="1"/>
    <col min="13314" max="13314" width="69.6666666666667" style="2" customWidth="1"/>
    <col min="13315" max="13568" width="9" style="2"/>
    <col min="13569" max="13569" width="34.8833333333333" style="2" customWidth="1"/>
    <col min="13570" max="13570" width="69.6666666666667" style="2" customWidth="1"/>
    <col min="13571" max="13824" width="9" style="2"/>
    <col min="13825" max="13825" width="34.8833333333333" style="2" customWidth="1"/>
    <col min="13826" max="13826" width="69.6666666666667" style="2" customWidth="1"/>
    <col min="13827" max="14080" width="9" style="2"/>
    <col min="14081" max="14081" width="34.8833333333333" style="2" customWidth="1"/>
    <col min="14082" max="14082" width="69.6666666666667" style="2" customWidth="1"/>
    <col min="14083" max="14336" width="9" style="2"/>
    <col min="14337" max="14337" width="34.8833333333333" style="2" customWidth="1"/>
    <col min="14338" max="14338" width="69.6666666666667" style="2" customWidth="1"/>
    <col min="14339" max="14592" width="9" style="2"/>
    <col min="14593" max="14593" width="34.8833333333333" style="2" customWidth="1"/>
    <col min="14594" max="14594" width="69.6666666666667" style="2" customWidth="1"/>
    <col min="14595" max="14848" width="9" style="2"/>
    <col min="14849" max="14849" width="34.8833333333333" style="2" customWidth="1"/>
    <col min="14850" max="14850" width="69.6666666666667" style="2" customWidth="1"/>
    <col min="14851" max="15104" width="9" style="2"/>
    <col min="15105" max="15105" width="34.8833333333333" style="2" customWidth="1"/>
    <col min="15106" max="15106" width="69.6666666666667" style="2" customWidth="1"/>
    <col min="15107" max="15360" width="9" style="2"/>
    <col min="15361" max="15361" width="34.8833333333333" style="2" customWidth="1"/>
    <col min="15362" max="15362" width="69.6666666666667" style="2" customWidth="1"/>
    <col min="15363" max="15616" width="9" style="2"/>
    <col min="15617" max="15617" width="34.8833333333333" style="2" customWidth="1"/>
    <col min="15618" max="15618" width="69.6666666666667" style="2" customWidth="1"/>
    <col min="15619" max="15872" width="9" style="2"/>
    <col min="15873" max="15873" width="34.8833333333333" style="2" customWidth="1"/>
    <col min="15874" max="15874" width="69.6666666666667" style="2" customWidth="1"/>
    <col min="15875" max="16128" width="9" style="2"/>
    <col min="16129" max="16129" width="34.8833333333333" style="2" customWidth="1"/>
    <col min="16130" max="16130" width="69.6666666666667" style="2" customWidth="1"/>
    <col min="16131" max="16384" width="9" style="2"/>
  </cols>
  <sheetData>
    <row r="1" s="1" customFormat="1" ht="37.2" customHeight="1" spans="1:2">
      <c r="A1" s="3" t="s">
        <v>827</v>
      </c>
      <c r="B1" s="3" t="s">
        <v>828</v>
      </c>
    </row>
    <row r="2" ht="13.5" spans="1:2">
      <c r="A2" s="4" t="s">
        <v>829</v>
      </c>
      <c r="B2" s="5" t="s">
        <v>830</v>
      </c>
    </row>
    <row r="3" ht="13.5" spans="1:2">
      <c r="A3" s="4" t="s">
        <v>831</v>
      </c>
      <c r="B3" s="5" t="s">
        <v>832</v>
      </c>
    </row>
    <row r="4" ht="13.5" spans="1:2">
      <c r="A4" s="4" t="s">
        <v>833</v>
      </c>
      <c r="B4" s="5" t="s">
        <v>834</v>
      </c>
    </row>
    <row r="5" ht="13.5" spans="1:2">
      <c r="A5" s="4" t="s">
        <v>835</v>
      </c>
      <c r="B5" s="5" t="s">
        <v>836</v>
      </c>
    </row>
    <row r="6" ht="13.5" spans="1:2">
      <c r="A6" s="4" t="s">
        <v>837</v>
      </c>
      <c r="B6" s="5" t="s">
        <v>838</v>
      </c>
    </row>
    <row r="7" ht="13.5" spans="1:2">
      <c r="A7" s="4" t="s">
        <v>453</v>
      </c>
      <c r="B7" s="5" t="s">
        <v>839</v>
      </c>
    </row>
    <row r="8" ht="13.5" spans="1:2">
      <c r="A8" s="4" t="s">
        <v>840</v>
      </c>
      <c r="B8" s="5" t="s">
        <v>841</v>
      </c>
    </row>
    <row r="9" ht="13.5" spans="1:2">
      <c r="A9" s="4" t="s">
        <v>842</v>
      </c>
      <c r="B9" s="5" t="s">
        <v>843</v>
      </c>
    </row>
    <row r="10" ht="13.5" spans="1:2">
      <c r="A10" s="4" t="s">
        <v>844</v>
      </c>
      <c r="B10" s="5" t="s">
        <v>845</v>
      </c>
    </row>
    <row r="11" ht="13.5" spans="1:2">
      <c r="A11" s="4" t="s">
        <v>846</v>
      </c>
      <c r="B11" s="5" t="s">
        <v>847</v>
      </c>
    </row>
    <row r="12" ht="13.5" spans="1:2">
      <c r="A12" s="4" t="s">
        <v>848</v>
      </c>
      <c r="B12" s="5" t="s">
        <v>849</v>
      </c>
    </row>
    <row r="13" ht="13.5" spans="1:2">
      <c r="A13" s="4" t="s">
        <v>850</v>
      </c>
      <c r="B13" s="5" t="s">
        <v>851</v>
      </c>
    </row>
    <row r="14" ht="13.5" spans="1:2">
      <c r="A14" s="4" t="s">
        <v>852</v>
      </c>
      <c r="B14" s="5" t="s">
        <v>853</v>
      </c>
    </row>
    <row r="15" ht="13.5" spans="1:2">
      <c r="A15" s="4" t="s">
        <v>854</v>
      </c>
      <c r="B15" s="5" t="s">
        <v>855</v>
      </c>
    </row>
    <row r="16" ht="13.5" spans="1:2">
      <c r="A16" s="4" t="s">
        <v>856</v>
      </c>
      <c r="B16" s="5" t="s">
        <v>857</v>
      </c>
    </row>
    <row r="17" ht="13.5" spans="1:2">
      <c r="A17" s="4" t="s">
        <v>858</v>
      </c>
      <c r="B17" s="5" t="s">
        <v>859</v>
      </c>
    </row>
    <row r="18" ht="13.5" spans="1:2">
      <c r="A18" s="4" t="s">
        <v>860</v>
      </c>
      <c r="B18" s="5" t="s">
        <v>861</v>
      </c>
    </row>
    <row r="19" spans="1:2">
      <c r="A19" s="4" t="s">
        <v>363</v>
      </c>
      <c r="B19" s="4" t="s">
        <v>862</v>
      </c>
    </row>
    <row r="20" spans="1:2">
      <c r="A20" s="4" t="s">
        <v>863</v>
      </c>
      <c r="B20" s="4" t="s">
        <v>864</v>
      </c>
    </row>
    <row r="21" spans="1:2">
      <c r="A21" s="4" t="s">
        <v>819</v>
      </c>
      <c r="B21" s="4" t="s">
        <v>865</v>
      </c>
    </row>
    <row r="22" spans="1:2">
      <c r="A22" s="4" t="s">
        <v>866</v>
      </c>
      <c r="B22" s="4" t="s">
        <v>867</v>
      </c>
    </row>
    <row r="23" spans="1:2">
      <c r="A23" s="4" t="s">
        <v>868</v>
      </c>
      <c r="B23" s="4" t="s">
        <v>869</v>
      </c>
    </row>
    <row r="24" ht="13.5" spans="1:2">
      <c r="A24" s="4" t="s">
        <v>360</v>
      </c>
      <c r="B24" s="5" t="s">
        <v>870</v>
      </c>
    </row>
    <row r="25" spans="1:2">
      <c r="A25" s="4" t="s">
        <v>871</v>
      </c>
      <c r="B25" s="4" t="s">
        <v>872</v>
      </c>
    </row>
    <row r="26" spans="1:2">
      <c r="A26" s="4" t="s">
        <v>873</v>
      </c>
      <c r="B26" s="4" t="s">
        <v>874</v>
      </c>
    </row>
    <row r="27" ht="13.5" spans="1:2">
      <c r="A27" s="4" t="s">
        <v>875</v>
      </c>
      <c r="B27" s="5" t="s">
        <v>876</v>
      </c>
    </row>
    <row r="28" spans="1:2">
      <c r="A28" s="4" t="s">
        <v>877</v>
      </c>
      <c r="B28" s="4" t="s">
        <v>878</v>
      </c>
    </row>
    <row r="29" spans="1:2">
      <c r="A29" s="4" t="s">
        <v>879</v>
      </c>
      <c r="B29" s="4" t="s">
        <v>880</v>
      </c>
    </row>
    <row r="30" spans="1:2">
      <c r="A30" s="4" t="s">
        <v>881</v>
      </c>
      <c r="B30" s="4" t="s">
        <v>882</v>
      </c>
    </row>
    <row r="31" ht="13.5" spans="1:2">
      <c r="A31" s="4" t="s">
        <v>883</v>
      </c>
      <c r="B31" s="5" t="s">
        <v>884</v>
      </c>
    </row>
    <row r="32" ht="13.5" spans="1:2">
      <c r="A32" s="4" t="s">
        <v>885</v>
      </c>
      <c r="B32" s="5" t="s">
        <v>886</v>
      </c>
    </row>
    <row r="33" spans="1:2">
      <c r="A33" s="4" t="s">
        <v>887</v>
      </c>
      <c r="B33" s="4" t="s">
        <v>888</v>
      </c>
    </row>
    <row r="34" ht="13.5" spans="1:2">
      <c r="A34" s="4" t="s">
        <v>889</v>
      </c>
      <c r="B34" s="5" t="s">
        <v>890</v>
      </c>
    </row>
    <row r="35" spans="1:2">
      <c r="A35" s="4" t="s">
        <v>891</v>
      </c>
      <c r="B35" s="4" t="s">
        <v>892</v>
      </c>
    </row>
    <row r="36" spans="1:2">
      <c r="A36" s="4" t="s">
        <v>893</v>
      </c>
      <c r="B36" s="4" t="s">
        <v>894</v>
      </c>
    </row>
    <row r="37" spans="1:2">
      <c r="A37" s="4" t="s">
        <v>895</v>
      </c>
      <c r="B37" s="4" t="s">
        <v>896</v>
      </c>
    </row>
    <row r="38" ht="13.5" spans="1:2">
      <c r="A38" s="4" t="s">
        <v>897</v>
      </c>
      <c r="B38" s="5" t="s">
        <v>898</v>
      </c>
    </row>
    <row r="39" spans="1:2">
      <c r="A39" s="4" t="s">
        <v>899</v>
      </c>
      <c r="B39" s="5" t="s">
        <v>900</v>
      </c>
    </row>
    <row r="40" ht="13.5" spans="1:2">
      <c r="A40" s="4" t="s">
        <v>901</v>
      </c>
      <c r="B40" s="5" t="s">
        <v>902</v>
      </c>
    </row>
    <row r="41" ht="13.5" spans="1:2">
      <c r="A41" s="4" t="s">
        <v>903</v>
      </c>
      <c r="B41" s="5" t="s">
        <v>904</v>
      </c>
    </row>
    <row r="42" spans="1:2">
      <c r="A42" s="4" t="s">
        <v>905</v>
      </c>
      <c r="B42" s="4" t="s">
        <v>906</v>
      </c>
    </row>
    <row r="43" spans="1:2">
      <c r="A43" s="4" t="s">
        <v>907</v>
      </c>
      <c r="B43" s="4" t="s">
        <v>908</v>
      </c>
    </row>
    <row r="44" ht="13.5" spans="1:2">
      <c r="A44" s="4" t="s">
        <v>909</v>
      </c>
      <c r="B44" s="5" t="s">
        <v>910</v>
      </c>
    </row>
    <row r="45" ht="13.5" spans="1:2">
      <c r="A45" s="4" t="s">
        <v>911</v>
      </c>
      <c r="B45" s="5" t="s">
        <v>912</v>
      </c>
    </row>
    <row r="46" ht="13.5" spans="1:2">
      <c r="A46" s="4" t="s">
        <v>913</v>
      </c>
      <c r="B46" s="5" t="s">
        <v>914</v>
      </c>
    </row>
    <row r="47" ht="13.5" spans="1:2">
      <c r="A47" s="4" t="s">
        <v>915</v>
      </c>
      <c r="B47" s="5" t="s">
        <v>916</v>
      </c>
    </row>
    <row r="48" spans="1:2">
      <c r="A48" s="4" t="s">
        <v>917</v>
      </c>
      <c r="B48" s="4" t="s">
        <v>918</v>
      </c>
    </row>
    <row r="49" spans="1:2">
      <c r="A49" s="4" t="s">
        <v>919</v>
      </c>
      <c r="B49" s="4" t="s">
        <v>920</v>
      </c>
    </row>
    <row r="50" spans="1:2">
      <c r="A50" s="4" t="s">
        <v>921</v>
      </c>
      <c r="B50" s="4" t="s">
        <v>922</v>
      </c>
    </row>
    <row r="51" spans="1:2">
      <c r="A51" s="4" t="s">
        <v>923</v>
      </c>
      <c r="B51" s="4" t="s">
        <v>924</v>
      </c>
    </row>
    <row r="52" spans="1:2">
      <c r="A52" s="4" t="s">
        <v>925</v>
      </c>
      <c r="B52" s="4" t="s">
        <v>926</v>
      </c>
    </row>
    <row r="53" spans="1:2">
      <c r="A53" s="4" t="s">
        <v>927</v>
      </c>
      <c r="B53" s="4" t="s">
        <v>928</v>
      </c>
    </row>
    <row r="54" spans="1:2">
      <c r="A54" s="4" t="s">
        <v>929</v>
      </c>
      <c r="B54" s="4" t="s">
        <v>930</v>
      </c>
    </row>
    <row r="55" spans="1:2">
      <c r="A55" s="4" t="s">
        <v>931</v>
      </c>
      <c r="B55" s="4" t="s">
        <v>932</v>
      </c>
    </row>
    <row r="56" spans="1:2">
      <c r="A56" s="4" t="s">
        <v>933</v>
      </c>
      <c r="B56" s="4" t="s">
        <v>934</v>
      </c>
    </row>
    <row r="57" spans="1:2">
      <c r="A57" s="4" t="s">
        <v>935</v>
      </c>
      <c r="B57" s="4" t="s">
        <v>936</v>
      </c>
    </row>
    <row r="58" spans="1:2">
      <c r="A58" s="4" t="s">
        <v>937</v>
      </c>
      <c r="B58" s="4" t="s">
        <v>938</v>
      </c>
    </row>
    <row r="59" spans="1:2">
      <c r="A59" s="4" t="s">
        <v>939</v>
      </c>
      <c r="B59" s="4" t="s">
        <v>940</v>
      </c>
    </row>
    <row r="60" spans="1:2">
      <c r="A60" s="4" t="s">
        <v>941</v>
      </c>
      <c r="B60" s="4" t="s">
        <v>942</v>
      </c>
    </row>
    <row r="61" spans="1:2">
      <c r="A61" s="4" t="s">
        <v>943</v>
      </c>
      <c r="B61" s="4" t="s">
        <v>944</v>
      </c>
    </row>
    <row r="62" spans="1:2">
      <c r="A62" s="4" t="s">
        <v>945</v>
      </c>
      <c r="B62" s="4" t="s">
        <v>946</v>
      </c>
    </row>
    <row r="63" spans="1:2">
      <c r="A63" s="4" t="s">
        <v>947</v>
      </c>
      <c r="B63" s="4" t="s">
        <v>948</v>
      </c>
    </row>
    <row r="64" spans="1:2">
      <c r="A64" s="4" t="s">
        <v>949</v>
      </c>
      <c r="B64" s="4" t="s">
        <v>950</v>
      </c>
    </row>
    <row r="65" spans="1:2">
      <c r="A65" s="4" t="s">
        <v>159</v>
      </c>
      <c r="B65" s="4" t="s">
        <v>951</v>
      </c>
    </row>
    <row r="66" spans="1:2">
      <c r="A66" s="4" t="s">
        <v>153</v>
      </c>
      <c r="B66" s="4" t="s">
        <v>952</v>
      </c>
    </row>
    <row r="67" spans="1:2">
      <c r="A67" s="4" t="s">
        <v>953</v>
      </c>
      <c r="B67" s="4" t="s">
        <v>954</v>
      </c>
    </row>
    <row r="68" spans="1:2">
      <c r="A68" s="4" t="s">
        <v>955</v>
      </c>
      <c r="B68" s="4" t="s">
        <v>956</v>
      </c>
    </row>
    <row r="69" spans="1:2">
      <c r="A69" s="4" t="s">
        <v>957</v>
      </c>
      <c r="B69" s="4" t="s">
        <v>958</v>
      </c>
    </row>
    <row r="70" spans="1:2">
      <c r="A70" s="4" t="s">
        <v>959</v>
      </c>
      <c r="B70" s="4" t="s">
        <v>960</v>
      </c>
    </row>
    <row r="71" spans="1:2">
      <c r="A71" s="4" t="s">
        <v>961</v>
      </c>
      <c r="B71" s="4" t="s">
        <v>962</v>
      </c>
    </row>
    <row r="72" spans="1:2">
      <c r="A72" s="4" t="s">
        <v>963</v>
      </c>
      <c r="B72" s="4" t="s">
        <v>964</v>
      </c>
    </row>
    <row r="73" spans="1:2">
      <c r="A73" s="4" t="s">
        <v>965</v>
      </c>
      <c r="B73" s="4" t="s">
        <v>966</v>
      </c>
    </row>
    <row r="74" spans="1:2">
      <c r="A74" s="4" t="s">
        <v>967</v>
      </c>
      <c r="B74" s="4" t="s">
        <v>968</v>
      </c>
    </row>
    <row r="75" ht="16.5" spans="1:2">
      <c r="A75" s="6" t="s">
        <v>969</v>
      </c>
      <c r="B75" s="4" t="s">
        <v>970</v>
      </c>
    </row>
    <row r="76" spans="1:2">
      <c r="A76" s="4" t="s">
        <v>971</v>
      </c>
      <c r="B76" s="4" t="s">
        <v>972</v>
      </c>
    </row>
    <row r="77" spans="1:2">
      <c r="A77" s="4" t="s">
        <v>973</v>
      </c>
      <c r="B77" s="4" t="s">
        <v>974</v>
      </c>
    </row>
    <row r="78" spans="1:2">
      <c r="A78" s="4" t="s">
        <v>224</v>
      </c>
      <c r="B78" s="4" t="s">
        <v>975</v>
      </c>
    </row>
    <row r="79" spans="1:2">
      <c r="A79" s="4" t="s">
        <v>822</v>
      </c>
      <c r="B79" s="4" t="s">
        <v>976</v>
      </c>
    </row>
    <row r="80" spans="1:2">
      <c r="A80" s="4" t="s">
        <v>977</v>
      </c>
      <c r="B80" s="4" t="s">
        <v>978</v>
      </c>
    </row>
    <row r="81" spans="1:2">
      <c r="A81" s="4" t="s">
        <v>979</v>
      </c>
      <c r="B81" s="4" t="s">
        <v>980</v>
      </c>
    </row>
    <row r="82" spans="1:2">
      <c r="A82" s="4" t="s">
        <v>981</v>
      </c>
      <c r="B82" s="4" t="s">
        <v>982</v>
      </c>
    </row>
    <row r="83" spans="1:2">
      <c r="A83" s="4" t="s">
        <v>983</v>
      </c>
      <c r="B83" s="4" t="s">
        <v>984</v>
      </c>
    </row>
    <row r="84" spans="1:2">
      <c r="A84" s="4" t="s">
        <v>985</v>
      </c>
      <c r="B84" s="4" t="s">
        <v>986</v>
      </c>
    </row>
    <row r="85" spans="1:2">
      <c r="A85" s="4" t="s">
        <v>987</v>
      </c>
      <c r="B85" s="4" t="s">
        <v>988</v>
      </c>
    </row>
    <row r="86" spans="1:2">
      <c r="A86" s="4" t="s">
        <v>989</v>
      </c>
      <c r="B86" s="4" t="s">
        <v>990</v>
      </c>
    </row>
    <row r="87" spans="1:2">
      <c r="A87" s="4" t="s">
        <v>991</v>
      </c>
      <c r="B87" s="4" t="s">
        <v>992</v>
      </c>
    </row>
    <row r="88" spans="1:2">
      <c r="A88" s="4" t="s">
        <v>993</v>
      </c>
      <c r="B88" s="4" t="s">
        <v>994</v>
      </c>
    </row>
    <row r="89" spans="1:2">
      <c r="A89" s="4" t="s">
        <v>995</v>
      </c>
      <c r="B89" s="4" t="s">
        <v>996</v>
      </c>
    </row>
    <row r="90" spans="1:2">
      <c r="A90" s="4" t="s">
        <v>997</v>
      </c>
      <c r="B90" s="4" t="s">
        <v>998</v>
      </c>
    </row>
    <row r="91" spans="1:2">
      <c r="A91" s="4" t="s">
        <v>999</v>
      </c>
      <c r="B91" s="4" t="s">
        <v>1000</v>
      </c>
    </row>
    <row r="92" spans="1:2">
      <c r="A92" s="4" t="s">
        <v>1001</v>
      </c>
      <c r="B92" s="4" t="s">
        <v>1002</v>
      </c>
    </row>
    <row r="93" spans="1:2">
      <c r="A93" s="4" t="s">
        <v>1003</v>
      </c>
      <c r="B93" s="4" t="s">
        <v>1004</v>
      </c>
    </row>
    <row r="94" spans="1:2">
      <c r="A94" s="4" t="s">
        <v>1005</v>
      </c>
      <c r="B94" s="4" t="s">
        <v>1006</v>
      </c>
    </row>
    <row r="95" spans="1:2">
      <c r="A95" s="4" t="s">
        <v>1007</v>
      </c>
      <c r="B95" s="4" t="s">
        <v>1008</v>
      </c>
    </row>
    <row r="96" spans="1:2">
      <c r="A96" s="4" t="s">
        <v>1009</v>
      </c>
      <c r="B96" s="4" t="s">
        <v>1010</v>
      </c>
    </row>
    <row r="97" spans="1:2">
      <c r="A97" s="4" t="s">
        <v>161</v>
      </c>
      <c r="B97" s="4" t="s">
        <v>1011</v>
      </c>
    </row>
    <row r="98" spans="1:2">
      <c r="A98" s="4" t="s">
        <v>1012</v>
      </c>
      <c r="B98" s="4" t="s">
        <v>1013</v>
      </c>
    </row>
    <row r="99" spans="1:2">
      <c r="A99" s="4" t="s">
        <v>1014</v>
      </c>
      <c r="B99" s="4" t="s">
        <v>1015</v>
      </c>
    </row>
    <row r="100" spans="1:2">
      <c r="A100" s="4" t="s">
        <v>1016</v>
      </c>
      <c r="B100" s="4" t="s">
        <v>1017</v>
      </c>
    </row>
    <row r="101" spans="1:2">
      <c r="A101" s="4" t="s">
        <v>1018</v>
      </c>
      <c r="B101" s="4" t="s">
        <v>1019</v>
      </c>
    </row>
    <row r="102" spans="1:2">
      <c r="A102" s="4" t="s">
        <v>1020</v>
      </c>
      <c r="B102" s="4" t="s">
        <v>1021</v>
      </c>
    </row>
    <row r="103" spans="1:2">
      <c r="A103" s="4" t="s">
        <v>1022</v>
      </c>
      <c r="B103" s="4" t="s">
        <v>1023</v>
      </c>
    </row>
    <row r="104" spans="1:2">
      <c r="A104" s="4" t="s">
        <v>1024</v>
      </c>
      <c r="B104" s="4" t="s">
        <v>1025</v>
      </c>
    </row>
    <row r="105" spans="1:2">
      <c r="A105" s="4" t="s">
        <v>1026</v>
      </c>
      <c r="B105" s="4" t="s">
        <v>1027</v>
      </c>
    </row>
    <row r="106" spans="1:2">
      <c r="A106" s="4" t="s">
        <v>1028</v>
      </c>
      <c r="B106" s="4" t="s">
        <v>1029</v>
      </c>
    </row>
    <row r="107" spans="1:2">
      <c r="A107" s="4" t="s">
        <v>1030</v>
      </c>
      <c r="B107" s="4" t="s">
        <v>1031</v>
      </c>
    </row>
    <row r="108" spans="1:2">
      <c r="A108" s="4" t="s">
        <v>1032</v>
      </c>
      <c r="B108" s="4" t="s">
        <v>1033</v>
      </c>
    </row>
    <row r="109" spans="1:2">
      <c r="A109" s="4" t="s">
        <v>1034</v>
      </c>
      <c r="B109" s="4" t="s">
        <v>1035</v>
      </c>
    </row>
    <row r="110" spans="1:2">
      <c r="A110" s="4" t="s">
        <v>1036</v>
      </c>
      <c r="B110" s="4" t="s">
        <v>1037</v>
      </c>
    </row>
    <row r="111" spans="1:2">
      <c r="A111" s="4" t="s">
        <v>1038</v>
      </c>
      <c r="B111" s="4" t="s">
        <v>1039</v>
      </c>
    </row>
    <row r="112" spans="1:2">
      <c r="A112" s="4" t="s">
        <v>157</v>
      </c>
      <c r="B112" s="4" t="s">
        <v>1040</v>
      </c>
    </row>
    <row r="113" spans="1:2">
      <c r="A113" s="4" t="s">
        <v>1041</v>
      </c>
      <c r="B113" s="4" t="s">
        <v>1042</v>
      </c>
    </row>
    <row r="114" spans="1:2">
      <c r="A114" s="4" t="s">
        <v>1043</v>
      </c>
      <c r="B114" s="4" t="s">
        <v>1044</v>
      </c>
    </row>
    <row r="115" spans="1:2">
      <c r="A115" s="4" t="s">
        <v>1045</v>
      </c>
      <c r="B115" s="4" t="s">
        <v>1046</v>
      </c>
    </row>
    <row r="116" spans="1:2">
      <c r="A116" s="4" t="s">
        <v>1047</v>
      </c>
      <c r="B116" s="4" t="s">
        <v>1048</v>
      </c>
    </row>
    <row r="117" spans="1:2">
      <c r="A117" s="4" t="s">
        <v>1049</v>
      </c>
      <c r="B117" s="4" t="s">
        <v>1050</v>
      </c>
    </row>
    <row r="118" spans="1:2">
      <c r="A118" s="4" t="s">
        <v>1051</v>
      </c>
      <c r="B118" s="4" t="s">
        <v>1052</v>
      </c>
    </row>
    <row r="119" spans="1:2">
      <c r="A119" s="4" t="s">
        <v>466</v>
      </c>
      <c r="B119" s="4" t="s">
        <v>1053</v>
      </c>
    </row>
    <row r="120" spans="1:2">
      <c r="A120" s="4" t="s">
        <v>1054</v>
      </c>
      <c r="B120" s="4" t="s">
        <v>1055</v>
      </c>
    </row>
    <row r="121" spans="1:2">
      <c r="A121" s="4" t="s">
        <v>1056</v>
      </c>
      <c r="B121" s="4" t="s">
        <v>1057</v>
      </c>
    </row>
    <row r="122" spans="1:2">
      <c r="A122" s="4" t="s">
        <v>1058</v>
      </c>
      <c r="B122" s="4" t="s">
        <v>1059</v>
      </c>
    </row>
    <row r="123" spans="1:2">
      <c r="A123" s="4" t="s">
        <v>1060</v>
      </c>
      <c r="B123" s="4" t="s">
        <v>1061</v>
      </c>
    </row>
    <row r="124" spans="1:2">
      <c r="A124" s="4" t="s">
        <v>1062</v>
      </c>
      <c r="B124" s="4" t="s">
        <v>1063</v>
      </c>
    </row>
    <row r="125" spans="1:2">
      <c r="A125" s="4" t="s">
        <v>1064</v>
      </c>
      <c r="B125" s="4" t="s">
        <v>1065</v>
      </c>
    </row>
    <row r="126" spans="1:2">
      <c r="A126" s="4" t="s">
        <v>1066</v>
      </c>
      <c r="B126" s="4" t="s">
        <v>1067</v>
      </c>
    </row>
    <row r="127" spans="1:2">
      <c r="A127" s="4" t="s">
        <v>1068</v>
      </c>
      <c r="B127" s="4" t="s">
        <v>1069</v>
      </c>
    </row>
    <row r="128" spans="1:2">
      <c r="A128" s="4" t="s">
        <v>1070</v>
      </c>
      <c r="B128" s="4" t="s">
        <v>1071</v>
      </c>
    </row>
    <row r="129" spans="1:2">
      <c r="A129" s="4" t="s">
        <v>1072</v>
      </c>
      <c r="B129" s="4" t="s">
        <v>1073</v>
      </c>
    </row>
    <row r="130" spans="1:2">
      <c r="A130" s="4" t="s">
        <v>1074</v>
      </c>
      <c r="B130" s="4" t="s">
        <v>1075</v>
      </c>
    </row>
    <row r="131" spans="1:2">
      <c r="A131" s="4" t="s">
        <v>1076</v>
      </c>
      <c r="B131" s="4" t="s">
        <v>1077</v>
      </c>
    </row>
    <row r="132" spans="1:2">
      <c r="A132" s="4" t="s">
        <v>1078</v>
      </c>
      <c r="B132" s="4" t="s">
        <v>1079</v>
      </c>
    </row>
    <row r="133" spans="1:2">
      <c r="A133" s="4" t="s">
        <v>1080</v>
      </c>
      <c r="B133" s="4" t="s">
        <v>1081</v>
      </c>
    </row>
    <row r="134" spans="1:2">
      <c r="A134" s="4" t="s">
        <v>1082</v>
      </c>
      <c r="B134" s="4" t="s">
        <v>1083</v>
      </c>
    </row>
    <row r="135" spans="1:2">
      <c r="A135" s="4" t="s">
        <v>1084</v>
      </c>
      <c r="B135" s="4" t="s">
        <v>1085</v>
      </c>
    </row>
    <row r="136" spans="1:2">
      <c r="A136" s="4" t="s">
        <v>1086</v>
      </c>
      <c r="B136" s="4" t="s">
        <v>1087</v>
      </c>
    </row>
    <row r="137" spans="1:2">
      <c r="A137" s="4" t="s">
        <v>1088</v>
      </c>
      <c r="B137" s="4" t="s">
        <v>1089</v>
      </c>
    </row>
    <row r="138" spans="1:2">
      <c r="A138" s="4" t="s">
        <v>1090</v>
      </c>
      <c r="B138" s="4" t="s">
        <v>1091</v>
      </c>
    </row>
    <row r="139" spans="1:2">
      <c r="A139" s="4" t="s">
        <v>1092</v>
      </c>
      <c r="B139" s="4" t="s">
        <v>1093</v>
      </c>
    </row>
    <row r="140" spans="1:2">
      <c r="A140" s="4" t="s">
        <v>1094</v>
      </c>
      <c r="B140" s="4" t="s">
        <v>1095</v>
      </c>
    </row>
    <row r="141" spans="1:2">
      <c r="A141" s="4" t="s">
        <v>1096</v>
      </c>
      <c r="B141" s="4" t="s">
        <v>1097</v>
      </c>
    </row>
    <row r="142" spans="1:2">
      <c r="A142" s="4" t="s">
        <v>1098</v>
      </c>
      <c r="B142" s="4" t="s">
        <v>1099</v>
      </c>
    </row>
    <row r="143" spans="1:2">
      <c r="A143" s="4" t="s">
        <v>1100</v>
      </c>
      <c r="B143" s="4" t="s">
        <v>1101</v>
      </c>
    </row>
    <row r="144" spans="1:2">
      <c r="A144" s="4" t="s">
        <v>1102</v>
      </c>
      <c r="B144" s="4" t="s">
        <v>1103</v>
      </c>
    </row>
    <row r="145" spans="1:2">
      <c r="A145" s="4" t="s">
        <v>1104</v>
      </c>
      <c r="B145" s="4" t="s">
        <v>1105</v>
      </c>
    </row>
    <row r="146" spans="1:2">
      <c r="A146" s="4" t="s">
        <v>1106</v>
      </c>
      <c r="B146" s="4" t="s">
        <v>1107</v>
      </c>
    </row>
    <row r="147" spans="1:2">
      <c r="A147" s="4" t="s">
        <v>1108</v>
      </c>
      <c r="B147" s="4" t="s">
        <v>1109</v>
      </c>
    </row>
    <row r="148" spans="1:2">
      <c r="A148" s="4" t="s">
        <v>1110</v>
      </c>
      <c r="B148" s="4" t="s">
        <v>1111</v>
      </c>
    </row>
    <row r="149" spans="1:2">
      <c r="A149" s="4" t="s">
        <v>1112</v>
      </c>
      <c r="B149" s="4" t="s">
        <v>1113</v>
      </c>
    </row>
    <row r="150" spans="1:2">
      <c r="A150" s="4" t="s">
        <v>1114</v>
      </c>
      <c r="B150" s="4" t="s">
        <v>1115</v>
      </c>
    </row>
    <row r="151" spans="1:2">
      <c r="A151" s="4" t="s">
        <v>1116</v>
      </c>
      <c r="B151" s="4" t="s">
        <v>1117</v>
      </c>
    </row>
    <row r="152" spans="1:2">
      <c r="A152" s="4" t="s">
        <v>1118</v>
      </c>
      <c r="B152" s="4" t="s">
        <v>1119</v>
      </c>
    </row>
    <row r="153" spans="1:2">
      <c r="A153" s="4" t="s">
        <v>1120</v>
      </c>
      <c r="B153" s="4" t="s">
        <v>1121</v>
      </c>
    </row>
    <row r="154" spans="1:2">
      <c r="A154" s="4" t="s">
        <v>1122</v>
      </c>
      <c r="B154" s="4" t="s">
        <v>1123</v>
      </c>
    </row>
    <row r="155" spans="1:2">
      <c r="A155" s="4" t="s">
        <v>1124</v>
      </c>
      <c r="B155" s="4" t="s">
        <v>1125</v>
      </c>
    </row>
    <row r="156" spans="1:2">
      <c r="A156" s="4" t="s">
        <v>1126</v>
      </c>
      <c r="B156" s="4" t="s">
        <v>1127</v>
      </c>
    </row>
    <row r="157" spans="1:2">
      <c r="A157" s="4" t="s">
        <v>1128</v>
      </c>
      <c r="B157" s="4" t="s">
        <v>1129</v>
      </c>
    </row>
    <row r="158" spans="1:2">
      <c r="A158" s="4" t="s">
        <v>1130</v>
      </c>
      <c r="B158" s="4" t="s">
        <v>1131</v>
      </c>
    </row>
    <row r="159" spans="1:2">
      <c r="A159" s="4" t="s">
        <v>1132</v>
      </c>
      <c r="B159" s="4" t="s">
        <v>1133</v>
      </c>
    </row>
    <row r="160" spans="1:2">
      <c r="A160" s="4" t="s">
        <v>1134</v>
      </c>
      <c r="B160" s="4" t="s">
        <v>1135</v>
      </c>
    </row>
    <row r="161" spans="1:2">
      <c r="A161" s="4" t="s">
        <v>1136</v>
      </c>
      <c r="B161" s="4" t="s">
        <v>1137</v>
      </c>
    </row>
    <row r="162" spans="1:2">
      <c r="A162" s="4" t="s">
        <v>1138</v>
      </c>
      <c r="B162" s="4" t="s">
        <v>1139</v>
      </c>
    </row>
    <row r="163" spans="1:2">
      <c r="A163" s="4" t="s">
        <v>1140</v>
      </c>
      <c r="B163" s="4" t="s">
        <v>1141</v>
      </c>
    </row>
    <row r="164" spans="1:2">
      <c r="A164" s="4" t="s">
        <v>1142</v>
      </c>
      <c r="B164" s="4" t="s">
        <v>1143</v>
      </c>
    </row>
    <row r="165" spans="1:2">
      <c r="A165" s="4" t="s">
        <v>1144</v>
      </c>
      <c r="B165" s="4" t="s">
        <v>1145</v>
      </c>
    </row>
    <row r="166" spans="1:2">
      <c r="A166" s="4" t="s">
        <v>1146</v>
      </c>
      <c r="B166" s="4" t="s">
        <v>1147</v>
      </c>
    </row>
    <row r="167" spans="1:2">
      <c r="A167" s="4" t="s">
        <v>1148</v>
      </c>
      <c r="B167" s="4" t="s">
        <v>1149</v>
      </c>
    </row>
    <row r="168" spans="1:2">
      <c r="A168" s="4" t="s">
        <v>1150</v>
      </c>
      <c r="B168" s="4" t="s">
        <v>1151</v>
      </c>
    </row>
    <row r="169" spans="1:2">
      <c r="A169" s="4" t="s">
        <v>1152</v>
      </c>
      <c r="B169" s="4" t="s">
        <v>1153</v>
      </c>
    </row>
    <row r="170" spans="1:2">
      <c r="A170" s="4" t="s">
        <v>1154</v>
      </c>
      <c r="B170" s="4" t="s">
        <v>1155</v>
      </c>
    </row>
    <row r="171" spans="1:2">
      <c r="A171" s="4" t="s">
        <v>1156</v>
      </c>
      <c r="B171" s="4" t="s">
        <v>1157</v>
      </c>
    </row>
    <row r="172" spans="1:2">
      <c r="A172" s="4" t="s">
        <v>1158</v>
      </c>
      <c r="B172" s="4" t="s">
        <v>1159</v>
      </c>
    </row>
    <row r="173" spans="1:2">
      <c r="A173" s="4" t="s">
        <v>1160</v>
      </c>
      <c r="B173" s="4" t="s">
        <v>1161</v>
      </c>
    </row>
    <row r="174" spans="1:2">
      <c r="A174" s="4" t="s">
        <v>1162</v>
      </c>
      <c r="B174" s="4" t="s">
        <v>1163</v>
      </c>
    </row>
    <row r="175" spans="1:2">
      <c r="A175" s="4" t="s">
        <v>1164</v>
      </c>
      <c r="B175" s="4" t="s">
        <v>1165</v>
      </c>
    </row>
    <row r="176" spans="1:2">
      <c r="A176" s="4" t="s">
        <v>1166</v>
      </c>
      <c r="B176" s="4" t="s">
        <v>1167</v>
      </c>
    </row>
    <row r="177" spans="1:2">
      <c r="A177" s="4" t="s">
        <v>1168</v>
      </c>
      <c r="B177" s="4" t="s">
        <v>1169</v>
      </c>
    </row>
    <row r="178" spans="1:2">
      <c r="A178" s="4" t="s">
        <v>1170</v>
      </c>
      <c r="B178" s="4" t="s">
        <v>1171</v>
      </c>
    </row>
    <row r="179" spans="1:2">
      <c r="A179" s="4" t="s">
        <v>1172</v>
      </c>
      <c r="B179" s="4" t="s">
        <v>1173</v>
      </c>
    </row>
    <row r="180" spans="1:2">
      <c r="A180" s="4" t="s">
        <v>1174</v>
      </c>
      <c r="B180" s="4" t="s">
        <v>1175</v>
      </c>
    </row>
    <row r="181" spans="1:2">
      <c r="A181" s="4" t="s">
        <v>1176</v>
      </c>
      <c r="B181" s="4" t="s">
        <v>1177</v>
      </c>
    </row>
    <row r="182" spans="1:2">
      <c r="A182" s="4" t="s">
        <v>1178</v>
      </c>
      <c r="B182" s="4" t="s">
        <v>1179</v>
      </c>
    </row>
    <row r="183" spans="1:2">
      <c r="A183" s="4" t="s">
        <v>1180</v>
      </c>
      <c r="B183" s="4" t="s">
        <v>1181</v>
      </c>
    </row>
    <row r="184" spans="1:2">
      <c r="A184" s="4" t="s">
        <v>1182</v>
      </c>
      <c r="B184" s="4" t="s">
        <v>1183</v>
      </c>
    </row>
    <row r="185" spans="1:2">
      <c r="A185" s="4" t="s">
        <v>1184</v>
      </c>
      <c r="B185" s="4" t="s">
        <v>1185</v>
      </c>
    </row>
    <row r="186" spans="1:2">
      <c r="A186" s="4" t="s">
        <v>1186</v>
      </c>
      <c r="B186" s="4" t="s">
        <v>1187</v>
      </c>
    </row>
    <row r="187" spans="1:2">
      <c r="A187" s="4" t="s">
        <v>1188</v>
      </c>
      <c r="B187" s="4" t="s">
        <v>1189</v>
      </c>
    </row>
    <row r="188" spans="1:2">
      <c r="A188" s="4" t="s">
        <v>1190</v>
      </c>
      <c r="B188" s="4" t="s">
        <v>1191</v>
      </c>
    </row>
    <row r="189" spans="1:2">
      <c r="A189" s="4" t="s">
        <v>1192</v>
      </c>
      <c r="B189" s="4" t="s">
        <v>1193</v>
      </c>
    </row>
    <row r="190" spans="1:2">
      <c r="A190" s="4" t="s">
        <v>1194</v>
      </c>
      <c r="B190" s="4" t="s">
        <v>1195</v>
      </c>
    </row>
    <row r="191" spans="1:2">
      <c r="A191" s="4" t="s">
        <v>1196</v>
      </c>
      <c r="B191" s="4" t="s">
        <v>1197</v>
      </c>
    </row>
    <row r="192" spans="1:2">
      <c r="A192" s="4" t="s">
        <v>1198</v>
      </c>
      <c r="B192" s="4" t="s">
        <v>1199</v>
      </c>
    </row>
    <row r="193" spans="1:2">
      <c r="A193" s="4" t="s">
        <v>1200</v>
      </c>
      <c r="B193" s="4" t="s">
        <v>1201</v>
      </c>
    </row>
    <row r="194" spans="1:2">
      <c r="A194" s="4" t="s">
        <v>1202</v>
      </c>
      <c r="B194" s="4" t="s">
        <v>1203</v>
      </c>
    </row>
    <row r="195" spans="1:2">
      <c r="A195" s="4" t="s">
        <v>1204</v>
      </c>
      <c r="B195" s="4" t="s">
        <v>1205</v>
      </c>
    </row>
    <row r="196" spans="1:2">
      <c r="A196" s="4" t="s">
        <v>1206</v>
      </c>
      <c r="B196" s="4" t="s">
        <v>1207</v>
      </c>
    </row>
    <row r="197" spans="1:2">
      <c r="A197" s="4" t="s">
        <v>1208</v>
      </c>
      <c r="B197" s="4" t="s">
        <v>1209</v>
      </c>
    </row>
    <row r="198" spans="1:2">
      <c r="A198" s="4" t="s">
        <v>1210</v>
      </c>
      <c r="B198" s="4" t="s">
        <v>1211</v>
      </c>
    </row>
    <row r="199" ht="13.5" spans="1:2">
      <c r="A199" s="5" t="s">
        <v>1212</v>
      </c>
      <c r="B199" s="5" t="s">
        <v>1213</v>
      </c>
    </row>
    <row r="200" spans="1:2">
      <c r="A200" s="4" t="s">
        <v>1214</v>
      </c>
      <c r="B200" s="4" t="s">
        <v>1215</v>
      </c>
    </row>
    <row r="201" spans="1:2">
      <c r="A201" s="4" t="s">
        <v>1216</v>
      </c>
      <c r="B201" s="4" t="s">
        <v>1217</v>
      </c>
    </row>
    <row r="202" spans="1:2">
      <c r="A202" s="4" t="s">
        <v>1218</v>
      </c>
      <c r="B202" s="4" t="s">
        <v>1219</v>
      </c>
    </row>
    <row r="203" spans="1:2">
      <c r="A203" s="4" t="s">
        <v>1220</v>
      </c>
      <c r="B203" s="4" t="s">
        <v>1221</v>
      </c>
    </row>
    <row r="204" spans="1:2">
      <c r="A204" s="4" t="s">
        <v>1222</v>
      </c>
      <c r="B204" s="4" t="s">
        <v>1223</v>
      </c>
    </row>
    <row r="205" spans="1:2">
      <c r="A205" s="4" t="s">
        <v>1224</v>
      </c>
      <c r="B205" s="4" t="s">
        <v>1225</v>
      </c>
    </row>
    <row r="206" spans="1:2">
      <c r="A206" s="4" t="s">
        <v>1226</v>
      </c>
      <c r="B206" s="4" t="s">
        <v>1227</v>
      </c>
    </row>
    <row r="207" spans="1:2">
      <c r="A207" s="4" t="s">
        <v>1228</v>
      </c>
      <c r="B207" s="4" t="s">
        <v>1229</v>
      </c>
    </row>
    <row r="208" spans="1:2">
      <c r="A208" s="4" t="s">
        <v>1230</v>
      </c>
      <c r="B208" s="4" t="s">
        <v>1231</v>
      </c>
    </row>
    <row r="209" spans="1:2">
      <c r="A209" s="4" t="s">
        <v>1232</v>
      </c>
      <c r="B209" s="4" t="s">
        <v>1233</v>
      </c>
    </row>
    <row r="210" spans="1:2">
      <c r="A210" s="4" t="s">
        <v>1234</v>
      </c>
      <c r="B210" s="4" t="s">
        <v>1235</v>
      </c>
    </row>
    <row r="211" spans="1:2">
      <c r="A211" s="4" t="s">
        <v>1236</v>
      </c>
      <c r="B211" s="4" t="s">
        <v>1237</v>
      </c>
    </row>
    <row r="212" spans="1:2">
      <c r="A212" s="4" t="s">
        <v>1238</v>
      </c>
      <c r="B212" s="4" t="s">
        <v>1239</v>
      </c>
    </row>
    <row r="213" spans="1:2">
      <c r="A213" s="4" t="s">
        <v>1240</v>
      </c>
      <c r="B213" s="4" t="s">
        <v>1241</v>
      </c>
    </row>
    <row r="214" spans="1:2">
      <c r="A214" s="4" t="s">
        <v>1242</v>
      </c>
      <c r="B214" s="4" t="s">
        <v>1243</v>
      </c>
    </row>
    <row r="215" spans="1:2">
      <c r="A215" s="4" t="s">
        <v>286</v>
      </c>
      <c r="B215" s="4" t="s">
        <v>1244</v>
      </c>
    </row>
    <row r="216" spans="1:2">
      <c r="A216" s="4" t="s">
        <v>1245</v>
      </c>
      <c r="B216" s="4" t="s">
        <v>1246</v>
      </c>
    </row>
    <row r="217" spans="1:2">
      <c r="A217" s="4" t="s">
        <v>1247</v>
      </c>
      <c r="B217" s="4" t="s">
        <v>1248</v>
      </c>
    </row>
    <row r="218" spans="1:2">
      <c r="A218" s="4" t="s">
        <v>1249</v>
      </c>
      <c r="B218" s="4" t="s">
        <v>1250</v>
      </c>
    </row>
    <row r="219" spans="1:2">
      <c r="A219" s="4" t="s">
        <v>1251</v>
      </c>
      <c r="B219" s="4" t="s">
        <v>1252</v>
      </c>
    </row>
    <row r="220" spans="1:2">
      <c r="A220" s="4" t="s">
        <v>1253</v>
      </c>
      <c r="B220" s="4" t="s">
        <v>1254</v>
      </c>
    </row>
    <row r="221" spans="1:2">
      <c r="A221" s="4" t="s">
        <v>1255</v>
      </c>
      <c r="B221" s="4" t="s">
        <v>1256</v>
      </c>
    </row>
    <row r="222" spans="1:2">
      <c r="A222" s="4" t="s">
        <v>1257</v>
      </c>
      <c r="B222" s="4" t="s">
        <v>1258</v>
      </c>
    </row>
    <row r="223" spans="1:2">
      <c r="A223" s="4" t="s">
        <v>1259</v>
      </c>
      <c r="B223" s="4" t="s">
        <v>1260</v>
      </c>
    </row>
    <row r="224" spans="1:2">
      <c r="A224" s="4" t="s">
        <v>1261</v>
      </c>
      <c r="B224" s="4" t="s">
        <v>1262</v>
      </c>
    </row>
    <row r="225" spans="1:2">
      <c r="A225" s="4" t="s">
        <v>1263</v>
      </c>
      <c r="B225" s="4" t="s">
        <v>1264</v>
      </c>
    </row>
    <row r="226" spans="1:2">
      <c r="A226" s="4" t="s">
        <v>1265</v>
      </c>
      <c r="B226" s="4" t="s">
        <v>1266</v>
      </c>
    </row>
    <row r="227" spans="1:2">
      <c r="A227" s="4" t="s">
        <v>1267</v>
      </c>
      <c r="B227" s="4" t="s">
        <v>1268</v>
      </c>
    </row>
    <row r="228" spans="1:2">
      <c r="A228" s="4" t="s">
        <v>1269</v>
      </c>
      <c r="B228" s="4" t="s">
        <v>1270</v>
      </c>
    </row>
    <row r="229" spans="1:2">
      <c r="A229" s="4" t="s">
        <v>1271</v>
      </c>
      <c r="B229" s="4" t="s">
        <v>1272</v>
      </c>
    </row>
    <row r="230" spans="1:2">
      <c r="A230" s="4" t="s">
        <v>1273</v>
      </c>
      <c r="B230" s="4" t="s">
        <v>1274</v>
      </c>
    </row>
    <row r="231" spans="1:2">
      <c r="A231" s="4" t="s">
        <v>1275</v>
      </c>
      <c r="B231" s="4" t="s">
        <v>1276</v>
      </c>
    </row>
    <row r="232" spans="1:2">
      <c r="A232" s="4" t="s">
        <v>1277</v>
      </c>
      <c r="B232" s="4" t="s">
        <v>1278</v>
      </c>
    </row>
    <row r="233" spans="1:2">
      <c r="A233" s="4" t="s">
        <v>1279</v>
      </c>
      <c r="B233" s="4" t="s">
        <v>1280</v>
      </c>
    </row>
    <row r="234" spans="1:2">
      <c r="A234" s="4" t="s">
        <v>1281</v>
      </c>
      <c r="B234" s="4" t="s">
        <v>1282</v>
      </c>
    </row>
    <row r="235" spans="1:2">
      <c r="A235" s="4" t="s">
        <v>1283</v>
      </c>
      <c r="B235" s="4" t="s">
        <v>1284</v>
      </c>
    </row>
    <row r="236" spans="1:2">
      <c r="A236" s="4" t="s">
        <v>1285</v>
      </c>
      <c r="B236" s="4" t="s">
        <v>1286</v>
      </c>
    </row>
    <row r="237" spans="1:2">
      <c r="A237" s="4" t="s">
        <v>1287</v>
      </c>
      <c r="B237" s="4" t="s">
        <v>1288</v>
      </c>
    </row>
    <row r="238" spans="1:2">
      <c r="A238" s="4" t="s">
        <v>1289</v>
      </c>
      <c r="B238" s="4" t="s">
        <v>1290</v>
      </c>
    </row>
    <row r="239" spans="1:2">
      <c r="A239" s="4" t="s">
        <v>1291</v>
      </c>
      <c r="B239" s="4" t="s">
        <v>1292</v>
      </c>
    </row>
    <row r="240" spans="1:2">
      <c r="A240" s="4" t="s">
        <v>1293</v>
      </c>
      <c r="B240" s="4" t="s">
        <v>1294</v>
      </c>
    </row>
    <row r="241" spans="1:2">
      <c r="A241" s="4" t="s">
        <v>1295</v>
      </c>
      <c r="B241" s="4" t="s">
        <v>1296</v>
      </c>
    </row>
    <row r="242" spans="1:2">
      <c r="A242" s="4" t="s">
        <v>1297</v>
      </c>
      <c r="B242" s="4" t="s">
        <v>1298</v>
      </c>
    </row>
    <row r="243" spans="1:2">
      <c r="A243" s="4" t="s">
        <v>1299</v>
      </c>
      <c r="B243" s="4" t="s">
        <v>1300</v>
      </c>
    </row>
    <row r="244" spans="1:2">
      <c r="A244" s="4" t="s">
        <v>1301</v>
      </c>
      <c r="B244" s="4" t="s">
        <v>1302</v>
      </c>
    </row>
    <row r="245" spans="1:2">
      <c r="A245" s="4" t="s">
        <v>1303</v>
      </c>
      <c r="B245" s="4" t="s">
        <v>1304</v>
      </c>
    </row>
    <row r="246" spans="1:2">
      <c r="A246" s="4" t="s">
        <v>1305</v>
      </c>
      <c r="B246" s="4" t="s">
        <v>1306</v>
      </c>
    </row>
    <row r="247" spans="1:2">
      <c r="A247" s="4" t="s">
        <v>1307</v>
      </c>
      <c r="B247" s="4" t="s">
        <v>1308</v>
      </c>
    </row>
    <row r="248" spans="1:2">
      <c r="A248" s="4" t="s">
        <v>1309</v>
      </c>
      <c r="B248" s="4" t="s">
        <v>1310</v>
      </c>
    </row>
    <row r="249" spans="1:2">
      <c r="A249" s="4" t="s">
        <v>1311</v>
      </c>
      <c r="B249" s="4" t="s">
        <v>1312</v>
      </c>
    </row>
    <row r="250" spans="1:2">
      <c r="A250" s="4" t="s">
        <v>1313</v>
      </c>
      <c r="B250" s="4" t="s">
        <v>1314</v>
      </c>
    </row>
    <row r="251" spans="1:2">
      <c r="A251" s="4" t="s">
        <v>1315</v>
      </c>
      <c r="B251" s="4" t="s">
        <v>1316</v>
      </c>
    </row>
    <row r="252" spans="1:2">
      <c r="A252" s="4" t="s">
        <v>1317</v>
      </c>
      <c r="B252" s="4" t="s">
        <v>1318</v>
      </c>
    </row>
    <row r="253" spans="1:2">
      <c r="A253" s="4" t="s">
        <v>1319</v>
      </c>
      <c r="B253" s="4" t="s">
        <v>1320</v>
      </c>
    </row>
    <row r="254" spans="1:2">
      <c r="A254" s="4" t="s">
        <v>1321</v>
      </c>
      <c r="B254" s="4" t="s">
        <v>1322</v>
      </c>
    </row>
    <row r="255" spans="1:2">
      <c r="A255" s="4" t="s">
        <v>1323</v>
      </c>
      <c r="B255" s="4" t="s">
        <v>1324</v>
      </c>
    </row>
    <row r="256" spans="1:2">
      <c r="A256" s="4" t="s">
        <v>1325</v>
      </c>
      <c r="B256" s="4" t="s">
        <v>1326</v>
      </c>
    </row>
    <row r="257" spans="1:2">
      <c r="A257" s="4" t="s">
        <v>1327</v>
      </c>
      <c r="B257" s="4" t="s">
        <v>1328</v>
      </c>
    </row>
    <row r="258" spans="1:2">
      <c r="A258" s="4" t="s">
        <v>1329</v>
      </c>
      <c r="B258" s="4" t="s">
        <v>1330</v>
      </c>
    </row>
    <row r="259" spans="1:2">
      <c r="A259" s="4" t="s">
        <v>1331</v>
      </c>
      <c r="B259" s="4" t="s">
        <v>1332</v>
      </c>
    </row>
    <row r="260" spans="1:2">
      <c r="A260" s="4" t="s">
        <v>1333</v>
      </c>
      <c r="B260" s="4" t="s">
        <v>1334</v>
      </c>
    </row>
    <row r="261" spans="1:2">
      <c r="A261" s="4" t="s">
        <v>1335</v>
      </c>
      <c r="B261" s="4" t="s">
        <v>1336</v>
      </c>
    </row>
    <row r="262" spans="1:2">
      <c r="A262" s="4" t="s">
        <v>1337</v>
      </c>
      <c r="B262" s="4" t="s">
        <v>1338</v>
      </c>
    </row>
    <row r="263" ht="13.5" spans="1:2">
      <c r="A263" s="4" t="s">
        <v>1339</v>
      </c>
      <c r="B263" s="5" t="s">
        <v>1340</v>
      </c>
    </row>
    <row r="264" spans="1:2">
      <c r="A264" s="4" t="s">
        <v>1341</v>
      </c>
      <c r="B264" s="4" t="s">
        <v>1342</v>
      </c>
    </row>
    <row r="265" spans="1:2">
      <c r="A265" s="4" t="s">
        <v>1343</v>
      </c>
      <c r="B265" s="4" t="s">
        <v>1344</v>
      </c>
    </row>
    <row r="266" ht="13.5" spans="1:2">
      <c r="A266" s="4" t="s">
        <v>1345</v>
      </c>
      <c r="B266" s="5" t="s">
        <v>1346</v>
      </c>
    </row>
    <row r="267" spans="1:2">
      <c r="A267" s="4" t="s">
        <v>1347</v>
      </c>
      <c r="B267" s="4" t="s">
        <v>1348</v>
      </c>
    </row>
    <row r="268" spans="1:2">
      <c r="A268" s="4" t="s">
        <v>1349</v>
      </c>
      <c r="B268" s="4" t="s">
        <v>1350</v>
      </c>
    </row>
    <row r="269" ht="13.5" spans="1:2">
      <c r="A269" s="4" t="s">
        <v>1351</v>
      </c>
      <c r="B269" s="5" t="s">
        <v>1352</v>
      </c>
    </row>
    <row r="270" spans="1:2">
      <c r="A270" s="4" t="s">
        <v>1353</v>
      </c>
      <c r="B270" s="4" t="s">
        <v>1354</v>
      </c>
    </row>
    <row r="271" spans="1:2">
      <c r="A271" s="4" t="s">
        <v>1355</v>
      </c>
      <c r="B271" s="4" t="s">
        <v>1356</v>
      </c>
    </row>
    <row r="272" spans="1:2">
      <c r="A272" s="4" t="s">
        <v>1357</v>
      </c>
      <c r="B272" s="4" t="s">
        <v>1358</v>
      </c>
    </row>
    <row r="273" ht="13.5" spans="1:2">
      <c r="A273" s="4" t="s">
        <v>1359</v>
      </c>
      <c r="B273" s="5" t="s">
        <v>1360</v>
      </c>
    </row>
    <row r="274" ht="13.5" spans="1:2">
      <c r="A274" s="4" t="s">
        <v>1361</v>
      </c>
      <c r="B274" s="5" t="s">
        <v>1362</v>
      </c>
    </row>
    <row r="275" spans="1:2">
      <c r="A275" s="4" t="s">
        <v>1363</v>
      </c>
      <c r="B275" s="4" t="s">
        <v>1364</v>
      </c>
    </row>
    <row r="276" spans="1:2">
      <c r="A276" s="4" t="s">
        <v>1365</v>
      </c>
      <c r="B276" s="4" t="s">
        <v>1366</v>
      </c>
    </row>
    <row r="277" spans="1:2">
      <c r="A277" s="4" t="s">
        <v>1367</v>
      </c>
      <c r="B277" s="4" t="s">
        <v>1368</v>
      </c>
    </row>
    <row r="278" spans="1:2">
      <c r="A278" s="4" t="s">
        <v>1369</v>
      </c>
      <c r="B278" s="4" t="s">
        <v>1370</v>
      </c>
    </row>
  </sheetData>
  <autoFilter ref="A1:B278">
    <extLst/>
  </autoFilter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20年1月后有行政处罚纪录单位明细</vt:lpstr>
      <vt:lpstr>2021年11月-2022年3月旅行社组织国内游客在厦住宿补助</vt:lpstr>
      <vt:lpstr>2021年12月至2022年3月旅行社组织研学活动奖励申请审核</vt:lpstr>
      <vt:lpstr>汇总表 (2)</vt:lpstr>
      <vt:lpstr>住宿奖励补助明细</vt:lpstr>
      <vt:lpstr>住宿奖励补助明细 (2)</vt:lpstr>
      <vt:lpstr>Sheet3</vt:lpstr>
      <vt:lpstr>新入库、在库、退库单位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陈琦</cp:lastModifiedBy>
  <dcterms:created xsi:type="dcterms:W3CDTF">2015-06-05T18:19:00Z</dcterms:created>
  <cp:lastPrinted>2022-05-26T15:01:00Z</cp:lastPrinted>
  <dcterms:modified xsi:type="dcterms:W3CDTF">2022-05-30T03:18:22Z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